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codeName="ThisWorkbook" defaultThemeVersion="124226"/>
  <mc:AlternateContent xmlns:mc="http://schemas.openxmlformats.org/markup-compatibility/2006">
    <mc:Choice Requires="x15">
      <x15ac:absPath xmlns:x15ac="http://schemas.microsoft.com/office/spreadsheetml/2010/11/ac" url="\\KOZOS_MEGHAJTO\Mikrohitel\GINOP 5.2.2 FVV\Üzleti tervek\Lászlovszki Ingrid Flóra\vÜT\"/>
    </mc:Choice>
  </mc:AlternateContent>
  <xr:revisionPtr revIDLastSave="0" documentId="10_ncr:8100000_{C3855F92-7A86-4B01-A9D8-9E6D8181400F}" xr6:coauthVersionLast="34" xr6:coauthVersionMax="34" xr10:uidLastSave="{00000000-0000-0000-0000-000000000000}"/>
  <bookViews>
    <workbookView xWindow="0" yWindow="0" windowWidth="28800" windowHeight="11625" tabRatio="1000" firstSheet="10" activeTab="18"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3" r:id="rId19"/>
    <sheet name="CF_kontroll" sheetId="31" r:id="rId20"/>
  </sheets>
  <externalReferences>
    <externalReference r:id="rId21"/>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terv'!$B$1:$O$36</definedName>
    <definedName name="_xlnm.Print_Area" localSheetId="19">CF_kontroll!$A$1:$R$33</definedName>
    <definedName name="_xlnm.Print_Area" localSheetId="0">'Kitöltési Útmutató'!$A$1:$B$104</definedName>
  </definedNames>
  <calcPr calcId="162913"/>
</workbook>
</file>

<file path=xl/calcChain.xml><?xml version="1.0" encoding="utf-8"?>
<calcChain xmlns="http://schemas.openxmlformats.org/spreadsheetml/2006/main">
  <c r="C5" i="33" l="1"/>
  <c r="T5" i="33"/>
  <c r="C6" i="33"/>
  <c r="C7" i="33"/>
  <c r="M8" i="33"/>
  <c r="M9" i="33" s="1"/>
  <c r="P8" i="33"/>
  <c r="P9" i="33" s="1"/>
  <c r="S8" i="33"/>
  <c r="S9" i="33" s="1"/>
  <c r="G24" i="33"/>
  <c r="H24" i="33"/>
  <c r="M14" i="33" s="1"/>
  <c r="N14" i="33" s="1"/>
  <c r="F28" i="33"/>
  <c r="I28" i="33"/>
  <c r="N4" i="33" s="1"/>
  <c r="N10" i="33" s="1"/>
  <c r="N11" i="33" s="1"/>
  <c r="I48" i="33"/>
  <c r="N5" i="33" s="1"/>
  <c r="I83" i="33"/>
  <c r="I84" i="33"/>
  <c r="N6" i="33" s="1"/>
  <c r="E127" i="33"/>
  <c r="E128" i="33"/>
  <c r="E129" i="33"/>
  <c r="I142" i="33"/>
  <c r="N7" i="33" s="1"/>
  <c r="I172" i="33"/>
  <c r="Q4" i="33" s="1"/>
  <c r="I228" i="33"/>
  <c r="Q5" i="33" s="1"/>
  <c r="I240" i="33"/>
  <c r="T4" i="33" s="1"/>
  <c r="E277" i="33"/>
  <c r="E278" i="33"/>
  <c r="E279" i="33"/>
  <c r="E280" i="33"/>
  <c r="E281" i="33"/>
  <c r="I302" i="33"/>
  <c r="I323" i="33"/>
  <c r="T6" i="33" s="1"/>
  <c r="I343" i="33"/>
  <c r="F344" i="33"/>
  <c r="I344" i="33"/>
  <c r="Q6" i="33" s="1"/>
  <c r="T10" i="33" l="1"/>
  <c r="T11" i="33" s="1"/>
  <c r="I24" i="33"/>
  <c r="Q10" i="33"/>
  <c r="Q11" i="33" s="1"/>
  <c r="M12" i="33" s="1"/>
  <c r="N12" i="33" l="1"/>
  <c r="E12" i="33"/>
  <c r="H12" i="33"/>
  <c r="D16" i="33" s="1"/>
  <c r="O21" i="20" l="1"/>
  <c r="E34" i="12"/>
  <c r="F34" i="12"/>
  <c r="G34" i="12"/>
  <c r="H34" i="12"/>
  <c r="I34" i="12"/>
  <c r="J34" i="12"/>
  <c r="K34" i="12"/>
  <c r="L34" i="12"/>
  <c r="M34" i="12"/>
  <c r="N34" i="12"/>
  <c r="D34" i="12"/>
  <c r="C34" i="12"/>
  <c r="M25" i="31"/>
  <c r="I25" i="31" s="1"/>
  <c r="M24" i="31"/>
  <c r="I24" i="31" s="1"/>
  <c r="O23" i="31"/>
  <c r="D4" i="31"/>
  <c r="D3" i="31"/>
  <c r="C45" i="13"/>
  <c r="O6" i="13"/>
  <c r="D45" i="13"/>
  <c r="M44" i="12"/>
  <c r="J44" i="12"/>
  <c r="G44" i="12"/>
  <c r="C44" i="12"/>
  <c r="B18" i="1"/>
  <c r="B20" i="1"/>
  <c r="B19" i="1"/>
  <c r="B17" i="1"/>
  <c r="B15" i="1"/>
  <c r="B14" i="1"/>
  <c r="B13" i="1"/>
  <c r="B12" i="1"/>
  <c r="B11" i="1"/>
  <c r="B10" i="1"/>
  <c r="B9" i="1"/>
  <c r="B8" i="1"/>
  <c r="B7" i="1"/>
  <c r="B6" i="1"/>
  <c r="B16" i="1"/>
  <c r="B96" i="17"/>
  <c r="A73" i="17"/>
  <c r="B88" i="17"/>
  <c r="B89" i="17"/>
  <c r="B90" i="17"/>
  <c r="B87" i="17"/>
  <c r="B85" i="17"/>
  <c r="B86" i="17"/>
  <c r="B84" i="17"/>
  <c r="B83" i="17"/>
  <c r="B82" i="17"/>
  <c r="B81" i="17"/>
  <c r="B80" i="17"/>
  <c r="B79" i="17"/>
  <c r="B78" i="17"/>
  <c r="B77" i="17"/>
  <c r="B76" i="17"/>
  <c r="D45" i="25"/>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D71" i="25" s="1"/>
  <c r="C39" i="25"/>
  <c r="C32" i="25"/>
  <c r="C29" i="25"/>
  <c r="C24" i="25"/>
  <c r="C71" i="25" s="1"/>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9" i="28"/>
  <c r="F26" i="31" s="1"/>
  <c r="O38" i="28"/>
  <c r="F22" i="31" s="1"/>
  <c r="O37" i="28"/>
  <c r="F21" i="31" s="1"/>
  <c r="O36" i="28"/>
  <c r="F20" i="31" s="1"/>
  <c r="O35" i="28"/>
  <c r="F19" i="31" s="1"/>
  <c r="O34" i="28"/>
  <c r="O33" i="28"/>
  <c r="N32" i="28"/>
  <c r="M32" i="28"/>
  <c r="L32" i="28"/>
  <c r="K32" i="28"/>
  <c r="J32" i="28"/>
  <c r="I32" i="28"/>
  <c r="H32" i="28"/>
  <c r="G32" i="28"/>
  <c r="F32" i="28"/>
  <c r="E32" i="28"/>
  <c r="O32" i="28" s="1"/>
  <c r="F18" i="31" s="1"/>
  <c r="D32" i="28"/>
  <c r="C32" i="28"/>
  <c r="O31" i="28"/>
  <c r="O30" i="28"/>
  <c r="N29" i="28"/>
  <c r="M29" i="28"/>
  <c r="L29" i="28"/>
  <c r="K29" i="28"/>
  <c r="J29" i="28"/>
  <c r="I29" i="28"/>
  <c r="H29" i="28"/>
  <c r="G29" i="28"/>
  <c r="F29" i="28"/>
  <c r="E29" i="28"/>
  <c r="D29" i="28"/>
  <c r="C29" i="28"/>
  <c r="O29" i="28" s="1"/>
  <c r="F17" i="31" s="1"/>
  <c r="O28" i="28"/>
  <c r="F16" i="31" s="1"/>
  <c r="O27" i="28"/>
  <c r="F15" i="31" s="1"/>
  <c r="O26" i="28"/>
  <c r="O25" i="28"/>
  <c r="N24" i="28"/>
  <c r="M24" i="28"/>
  <c r="L24" i="28"/>
  <c r="K24" i="28"/>
  <c r="J24" i="28"/>
  <c r="I24" i="28"/>
  <c r="H24" i="28"/>
  <c r="H15" i="28" s="1"/>
  <c r="G24" i="28"/>
  <c r="G70" i="28" s="1"/>
  <c r="F24" i="28"/>
  <c r="E24" i="28"/>
  <c r="D24" i="28"/>
  <c r="C24" i="28"/>
  <c r="O23" i="28"/>
  <c r="F11" i="31" s="1"/>
  <c r="O22" i="28"/>
  <c r="O21" i="28"/>
  <c r="N20" i="28"/>
  <c r="M20" i="28"/>
  <c r="L20" i="28"/>
  <c r="K20" i="28"/>
  <c r="J20" i="28"/>
  <c r="I20" i="28"/>
  <c r="H20" i="28"/>
  <c r="G20" i="28"/>
  <c r="F20" i="28"/>
  <c r="E20" i="28"/>
  <c r="D20" i="28"/>
  <c r="C20" i="28"/>
  <c r="O20" i="28" s="1"/>
  <c r="F12" i="31" s="1"/>
  <c r="I13" i="31" s="1"/>
  <c r="O19" i="28"/>
  <c r="O18" i="28"/>
  <c r="N17" i="28"/>
  <c r="M17" i="28"/>
  <c r="M15" i="28" s="1"/>
  <c r="L17" i="28"/>
  <c r="K17" i="28"/>
  <c r="J17" i="28"/>
  <c r="I17" i="28"/>
  <c r="I15" i="28" s="1"/>
  <c r="H17" i="28"/>
  <c r="G17" i="28"/>
  <c r="F17" i="28"/>
  <c r="E17" i="28"/>
  <c r="E70" i="28" s="1"/>
  <c r="D17" i="28"/>
  <c r="C17" i="28"/>
  <c r="M12" i="28"/>
  <c r="K12" i="28"/>
  <c r="I12" i="28"/>
  <c r="G12" i="28"/>
  <c r="E12" i="28"/>
  <c r="O10" i="28"/>
  <c r="O9" i="28"/>
  <c r="O8" i="28"/>
  <c r="O7" i="28"/>
  <c r="L69" i="13"/>
  <c r="O40" i="13"/>
  <c r="O41" i="13"/>
  <c r="O42" i="13"/>
  <c r="O43" i="13"/>
  <c r="O44" i="13"/>
  <c r="E30" i="31"/>
  <c r="O33" i="13"/>
  <c r="O34" i="13"/>
  <c r="O35" i="13"/>
  <c r="O36" i="13"/>
  <c r="O37" i="13"/>
  <c r="E21" i="31" s="1"/>
  <c r="O38" i="13"/>
  <c r="E22" i="31" s="1"/>
  <c r="D39" i="13"/>
  <c r="E39" i="13"/>
  <c r="F39" i="13"/>
  <c r="G39" i="13"/>
  <c r="H39" i="13"/>
  <c r="I39" i="13"/>
  <c r="J39" i="13"/>
  <c r="K39" i="13"/>
  <c r="L39" i="13"/>
  <c r="M39" i="13"/>
  <c r="N39" i="13"/>
  <c r="C39" i="13"/>
  <c r="O39" i="13" s="1"/>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I15" i="13" s="1"/>
  <c r="J20" i="13"/>
  <c r="K20" i="13"/>
  <c r="L20" i="13"/>
  <c r="M20" i="13"/>
  <c r="N20" i="13"/>
  <c r="C20" i="13"/>
  <c r="D17" i="13"/>
  <c r="D70" i="13"/>
  <c r="E17" i="13"/>
  <c r="F17" i="13"/>
  <c r="F70" i="13" s="1"/>
  <c r="G17" i="13"/>
  <c r="H17" i="13"/>
  <c r="H70" i="13"/>
  <c r="I17" i="13"/>
  <c r="J17" i="13"/>
  <c r="K17" i="13"/>
  <c r="L17" i="13"/>
  <c r="L70" i="13" s="1"/>
  <c r="M17" i="13"/>
  <c r="N17" i="13"/>
  <c r="C17" i="13"/>
  <c r="L12" i="13"/>
  <c r="A78" i="25"/>
  <c r="C77" i="25"/>
  <c r="B77" i="25"/>
  <c r="A76" i="25"/>
  <c r="C75" i="25" s="1"/>
  <c r="D12" i="25"/>
  <c r="C12" i="25"/>
  <c r="F24" i="15"/>
  <c r="F18" i="15"/>
  <c r="F14" i="15"/>
  <c r="M69" i="13"/>
  <c r="H69" i="13"/>
  <c r="C69" i="13"/>
  <c r="G69" i="13"/>
  <c r="O67" i="13"/>
  <c r="O11" i="13"/>
  <c r="K69" i="13"/>
  <c r="C70" i="25"/>
  <c r="D70" i="25"/>
  <c r="D69" i="13"/>
  <c r="J69" i="13"/>
  <c r="C69" i="28"/>
  <c r="C45" i="28"/>
  <c r="M69" i="28"/>
  <c r="I69" i="28"/>
  <c r="E69" i="28"/>
  <c r="H45" i="28"/>
  <c r="G69" i="28"/>
  <c r="K45" i="28"/>
  <c r="N69" i="28"/>
  <c r="J69" i="28"/>
  <c r="O24" i="28"/>
  <c r="F14" i="31" s="1"/>
  <c r="J12" i="28"/>
  <c r="N12" i="28"/>
  <c r="O11" i="28"/>
  <c r="F69" i="28"/>
  <c r="N69" i="13"/>
  <c r="F69" i="13"/>
  <c r="J12" i="13"/>
  <c r="I69" i="13"/>
  <c r="M12" i="13"/>
  <c r="E12" i="13"/>
  <c r="E69" i="13"/>
  <c r="H45" i="13"/>
  <c r="F45" i="13"/>
  <c r="O65" i="13"/>
  <c r="O57" i="13"/>
  <c r="O58" i="13"/>
  <c r="O59" i="13"/>
  <c r="O60" i="13"/>
  <c r="O61" i="13"/>
  <c r="O62" i="13"/>
  <c r="O63" i="13"/>
  <c r="O64" i="13"/>
  <c r="O66" i="13"/>
  <c r="O28" i="13"/>
  <c r="G16" i="31" s="1"/>
  <c r="M16" i="31" s="1"/>
  <c r="O30" i="13"/>
  <c r="O31" i="13"/>
  <c r="B7" i="17"/>
  <c r="B97" i="17"/>
  <c r="B101" i="17"/>
  <c r="D30" i="20"/>
  <c r="E30" i="20"/>
  <c r="F30" i="20"/>
  <c r="G30" i="20"/>
  <c r="H30" i="20"/>
  <c r="I30" i="20"/>
  <c r="J30" i="20"/>
  <c r="K30" i="20"/>
  <c r="L30" i="20"/>
  <c r="M30" i="20"/>
  <c r="N30" i="20"/>
  <c r="C30"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2" i="7"/>
  <c r="D42" i="7" s="1"/>
  <c r="C46" i="7"/>
  <c r="D46" i="7" s="1"/>
  <c r="C52" i="7"/>
  <c r="D52" i="7" s="1"/>
  <c r="C31" i="6"/>
  <c r="D31" i="6"/>
  <c r="C29" i="6"/>
  <c r="D29" i="6" s="1"/>
  <c r="C27" i="6"/>
  <c r="D27" i="6" s="1"/>
  <c r="C25" i="6"/>
  <c r="D25" i="6" s="1"/>
  <c r="C17" i="6"/>
  <c r="D17" i="6"/>
  <c r="C14" i="6"/>
  <c r="D14" i="6" s="1"/>
  <c r="C20" i="5"/>
  <c r="D20" i="5" s="1"/>
  <c r="C11" i="4"/>
  <c r="D11" i="4" s="1"/>
  <c r="D84"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c r="A9" i="17"/>
  <c r="A6" i="17"/>
  <c r="B59" i="17"/>
  <c r="B58" i="17"/>
  <c r="B55" i="17"/>
  <c r="B21" i="17"/>
  <c r="B10" i="17"/>
  <c r="O29" i="20"/>
  <c r="O28" i="20"/>
  <c r="O27" i="20"/>
  <c r="O26" i="20"/>
  <c r="O25" i="20"/>
  <c r="O24" i="20"/>
  <c r="O23" i="20"/>
  <c r="O22" i="20"/>
  <c r="O20" i="20"/>
  <c r="O19" i="20"/>
  <c r="O18" i="20"/>
  <c r="O17" i="20"/>
  <c r="O16" i="20"/>
  <c r="O15" i="20"/>
  <c r="O14" i="20"/>
  <c r="O13" i="20"/>
  <c r="B61" i="17"/>
  <c r="B38" i="17"/>
  <c r="L45" i="13"/>
  <c r="K45" i="13"/>
  <c r="B57" i="17"/>
  <c r="G24" i="15"/>
  <c r="E24" i="15"/>
  <c r="D24" i="15"/>
  <c r="G18" i="15"/>
  <c r="E18" i="15"/>
  <c r="G14" i="15"/>
  <c r="G21" i="15" s="1"/>
  <c r="G25" i="15" s="1"/>
  <c r="G27" i="15" s="1"/>
  <c r="E14" i="15"/>
  <c r="E21" i="15"/>
  <c r="O56" i="13"/>
  <c r="O55" i="13"/>
  <c r="O54" i="13"/>
  <c r="O53" i="13"/>
  <c r="O52" i="13"/>
  <c r="O51" i="13"/>
  <c r="O50" i="13"/>
  <c r="O49" i="13"/>
  <c r="O48" i="13"/>
  <c r="O47" i="13"/>
  <c r="O46" i="13"/>
  <c r="N45" i="13"/>
  <c r="M45" i="13"/>
  <c r="J45" i="13"/>
  <c r="I45" i="13"/>
  <c r="G45" i="13"/>
  <c r="E45" i="13"/>
  <c r="O27" i="13"/>
  <c r="E15" i="31" s="1"/>
  <c r="O26" i="13"/>
  <c r="O25" i="13"/>
  <c r="O23" i="13"/>
  <c r="G11" i="31" s="1"/>
  <c r="O22" i="13"/>
  <c r="O21" i="13"/>
  <c r="O19" i="13"/>
  <c r="O18" i="13"/>
  <c r="C3" i="4"/>
  <c r="D3" i="4" s="1"/>
  <c r="C3" i="3"/>
  <c r="D3" i="3" s="1"/>
  <c r="M70" i="28"/>
  <c r="D15" i="13"/>
  <c r="D16" i="13" s="1"/>
  <c r="E11" i="31"/>
  <c r="E19" i="31"/>
  <c r="E20" i="31"/>
  <c r="D68" i="13"/>
  <c r="G15" i="31"/>
  <c r="O45" i="13" l="1"/>
  <c r="O30" i="20"/>
  <c r="C70" i="13"/>
  <c r="N70" i="13"/>
  <c r="J15" i="13"/>
  <c r="J16" i="13" s="1"/>
  <c r="F15" i="13"/>
  <c r="F70" i="28"/>
  <c r="J15" i="28"/>
  <c r="J68" i="28" s="1"/>
  <c r="N70" i="28"/>
  <c r="K70" i="28"/>
  <c r="E3" i="31"/>
  <c r="O45" i="28"/>
  <c r="E70" i="13"/>
  <c r="O29" i="13"/>
  <c r="G20" i="31"/>
  <c r="F3" i="31"/>
  <c r="G70" i="13"/>
  <c r="O12" i="28"/>
  <c r="L15" i="13"/>
  <c r="L68" i="13" s="1"/>
  <c r="C15" i="13"/>
  <c r="C16" i="13" s="1"/>
  <c r="F21" i="15"/>
  <c r="F25" i="15" s="1"/>
  <c r="F27" i="15" s="1"/>
  <c r="E26" i="31"/>
  <c r="G26" i="31"/>
  <c r="H68" i="28"/>
  <c r="H16" i="28"/>
  <c r="I16" i="13"/>
  <c r="I68" i="13"/>
  <c r="G17" i="31"/>
  <c r="E17" i="31"/>
  <c r="G15" i="13"/>
  <c r="G16" i="13" s="1"/>
  <c r="N15" i="28"/>
  <c r="O69" i="13"/>
  <c r="J70" i="13"/>
  <c r="E15" i="13"/>
  <c r="O20" i="13"/>
  <c r="H15" i="13"/>
  <c r="H68" i="13" s="1"/>
  <c r="O17" i="28"/>
  <c r="F9" i="31" s="1"/>
  <c r="G15" i="28"/>
  <c r="K15" i="28"/>
  <c r="K16" i="28" s="1"/>
  <c r="G5" i="31"/>
  <c r="O32" i="13"/>
  <c r="N15" i="13"/>
  <c r="N68" i="13" s="1"/>
  <c r="E25" i="15"/>
  <c r="E27" i="15" s="1"/>
  <c r="O69" i="28"/>
  <c r="K15" i="13"/>
  <c r="C15" i="25"/>
  <c r="C16" i="25" s="1"/>
  <c r="D21" i="15"/>
  <c r="D25" i="15" s="1"/>
  <c r="D27" i="15" s="1"/>
  <c r="F15" i="28"/>
  <c r="M15" i="13"/>
  <c r="M16" i="13" s="1"/>
  <c r="I70" i="13"/>
  <c r="D70" i="28"/>
  <c r="H70" i="28"/>
  <c r="L15" i="28"/>
  <c r="L16" i="28" s="1"/>
  <c r="O12" i="13"/>
  <c r="P10" i="31"/>
  <c r="I11" i="31"/>
  <c r="O24" i="13"/>
  <c r="G14" i="31" s="1"/>
  <c r="G12" i="31"/>
  <c r="E12" i="31"/>
  <c r="I12" i="31" s="1"/>
  <c r="F16" i="13"/>
  <c r="F68" i="13"/>
  <c r="G18" i="31"/>
  <c r="E18" i="31"/>
  <c r="G16" i="28"/>
  <c r="G68" i="28"/>
  <c r="I68" i="28"/>
  <c r="I16" i="28"/>
  <c r="K68" i="28"/>
  <c r="M16" i="28"/>
  <c r="M68" i="28"/>
  <c r="G30" i="31"/>
  <c r="F27" i="31"/>
  <c r="F32" i="31" s="1"/>
  <c r="K16" i="13"/>
  <c r="K68" i="13"/>
  <c r="J16" i="28"/>
  <c r="L68" i="28"/>
  <c r="M70" i="13"/>
  <c r="J70" i="28"/>
  <c r="E15" i="28"/>
  <c r="N16" i="13"/>
  <c r="C69" i="25"/>
  <c r="E16" i="31"/>
  <c r="G22" i="31"/>
  <c r="G21" i="31"/>
  <c r="M21" i="31" s="1"/>
  <c r="D15" i="28"/>
  <c r="D15" i="25"/>
  <c r="O17" i="13"/>
  <c r="I70" i="28"/>
  <c r="C70" i="28"/>
  <c r="K70" i="13"/>
  <c r="C15" i="28"/>
  <c r="G19" i="31"/>
  <c r="M19" i="31" s="1"/>
  <c r="G68" i="13"/>
  <c r="J68" i="13"/>
  <c r="L70" i="28"/>
  <c r="H16" i="13" l="1"/>
  <c r="C68" i="13"/>
  <c r="C71" i="13" s="1"/>
  <c r="D5" i="13" s="1"/>
  <c r="D71" i="13" s="1"/>
  <c r="E5" i="13" s="1"/>
  <c r="O70" i="13"/>
  <c r="L16" i="13"/>
  <c r="O16" i="13" s="1"/>
  <c r="E14" i="31"/>
  <c r="F68" i="28"/>
  <c r="F16" i="28"/>
  <c r="M68" i="13"/>
  <c r="O15" i="13"/>
  <c r="N68" i="28"/>
  <c r="N16" i="28"/>
  <c r="E68" i="13"/>
  <c r="E71" i="13" s="1"/>
  <c r="F5" i="13" s="1"/>
  <c r="F71" i="13" s="1"/>
  <c r="G5" i="13" s="1"/>
  <c r="G71" i="13" s="1"/>
  <c r="H5" i="13" s="1"/>
  <c r="H71" i="13" s="1"/>
  <c r="I5" i="13" s="1"/>
  <c r="I71" i="13" s="1"/>
  <c r="J5" i="13" s="1"/>
  <c r="J71" i="13" s="1"/>
  <c r="K5" i="13" s="1"/>
  <c r="K71" i="13" s="1"/>
  <c r="L5" i="13" s="1"/>
  <c r="L71" i="13" s="1"/>
  <c r="M5" i="13" s="1"/>
  <c r="M71" i="13" s="1"/>
  <c r="N5" i="13" s="1"/>
  <c r="N71" i="13" s="1"/>
  <c r="E16" i="13"/>
  <c r="C16" i="28"/>
  <c r="O15" i="28"/>
  <c r="G2" i="31" s="1"/>
  <c r="C68" i="28"/>
  <c r="D68" i="28"/>
  <c r="D16" i="28"/>
  <c r="M23" i="31"/>
  <c r="I22" i="31"/>
  <c r="D69" i="25"/>
  <c r="D16" i="25"/>
  <c r="N16" i="31"/>
  <c r="N21" i="31"/>
  <c r="Q10" i="31"/>
  <c r="N9" i="31"/>
  <c r="N19" i="31"/>
  <c r="N23" i="31"/>
  <c r="G9" i="31"/>
  <c r="E9" i="31"/>
  <c r="E27" i="31" s="1"/>
  <c r="E32" i="31" s="1"/>
  <c r="E68" i="28"/>
  <c r="E16" i="28"/>
  <c r="O70" i="28"/>
  <c r="O68" i="13"/>
  <c r="O68" i="28" l="1"/>
  <c r="G6" i="31" s="1"/>
  <c r="O71" i="13"/>
  <c r="C5" i="28"/>
  <c r="C71" i="28" s="1"/>
  <c r="D5" i="28" s="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K9" i="31"/>
  <c r="K21" i="31"/>
  <c r="M9" i="31"/>
  <c r="G27" i="31"/>
  <c r="G32" i="31" s="1"/>
  <c r="I2" i="31" s="1"/>
  <c r="I23" i="31"/>
  <c r="K23" i="31"/>
  <c r="K10" i="31"/>
  <c r="K16" i="31"/>
  <c r="K19" i="31"/>
  <c r="O16" i="28"/>
  <c r="G3" i="31" s="1"/>
  <c r="C5" i="25" l="1"/>
  <c r="C72" i="25" s="1"/>
  <c r="D5" i="25" s="1"/>
  <c r="D72" i="25" s="1"/>
  <c r="O71" i="28"/>
  <c r="I4" i="31"/>
  <c r="I3" i="31"/>
  <c r="O9" i="31"/>
  <c r="I9" i="31" s="1"/>
  <c r="O16" i="31"/>
  <c r="I16" i="31" s="1"/>
  <c r="R10" i="31"/>
  <c r="I10" i="31" s="1"/>
  <c r="O19" i="31"/>
  <c r="I19" i="31" s="1"/>
  <c r="O21" i="31"/>
  <c r="I21"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<sst xmlns="http://schemas.openxmlformats.org/spreadsheetml/2006/main" count="1706" uniqueCount="994">
  <si>
    <t>Telephely bejelentés kötelezettsége, hatósági engedély, környezetvédelmi hatóság általi engedély a veszélyes hulladék tárolási előírásoknak megfelelően, ÁNTSZ szakvélemény, biztonsági adatlapok, működési engedély.</t>
  </si>
  <si>
    <t>Adó és pénzügyi ismeteim hiányosak</t>
  </si>
  <si>
    <t xml:space="preserve">Vállalkozásomat újonann indítom.Újonnan vásárolt bútorokkal, eszközökkel és műszaki cikkekkel szeretném felszerelni. A vállalkozásomnak egyelőre nem tervezek honlapot, szorólapokkal és közösségi oldalakon fogom magam reklámozni. A vendégek előre egyeztetett időpontban veszik igénybe szolgáltatásaimat: hajvágást, hajfestést, melírozást, alkalmi és esküvői frizurákat, tartós hajegyenesítést, dauerolást, amit telefonon vagy személyes konzultáció alkalmával tundunk egyezteni.  A szolgáltatás elvégzése annak komplexitásától és az egyedi igényektől függően változik.Nyitvatartásom nem lesz, ejelentkezés alaján leszek nyitva, rugalmasan. A vendégek a frizura elkészülését követően készpénzzel fizetnek a szolgáltatásomért.Anyagbeszerzéseim az alábbiakból állnak: L'oreál Steampod hajvasaló Ára: 67.000.-, Sibel elektromos hajporszívó Ára: 39.369.-, Hajszárító búra Ára: 57.990.-, Tükör Ára: 55.939.-, Hajvágógép Ára: 57.719.-, Ollók : 26.890.-, 20.690.-, Hajsütővas Ára: 15.990.-, Kefék: Ára: 2.330.-, 2.754.-, 2.774.-, 2.725.-, 3.184.-, 3.391.- 
</t>
  </si>
  <si>
    <t>Újabb szórólapokat kihelyezni, hirdetéseket feladni Facebookon.</t>
  </si>
  <si>
    <t>A vállalkozásom elején még nem lesz elég széles vendégköröm, így induláskor kevesebb bevételre számítok, ezért névjegykártyával és szórólappal fogom reklámozni magam. A későbbiekben a kiszélesedő vendégkör és a törzsvendégek miatt már nagyobb bevételre számítok. Nyitvatartási időm alatt napi 5-6 vendég haját tudom széppé tenni az elvégezendő munkafolyamatok időigényétől függően, mert a hajvágás kevesebb időt vesz igénybe, mint a hajfestés. Ez havonta átlagban 100-120 vendéget  jelent. Ez már elegendő ahhoz, hogy nyereséges legyen a vállalkozásom. Átlagban egy vendég 2000 Ft-ot költ fodrászatra, éves szinten 2 880 000 ft, a vállakozás évente 1 800 000ft felett nyereséges.</t>
  </si>
  <si>
    <t xml:space="preserve">A tervezett kiadásaimat: bérleti díj, anyagbeszerzés, rezsiköltség, fedezik a bevételeim, a vállalati profitból tartalékot képezek ezen kívül pedig, további források ( pályázat, befektetés) bevonásával tudok a növekvő igényeknek megfelelni.  Az elszámolható költségeim: munkabér 12 hónapra, eszközök, berendezések, kötelező nyilvánosság. A nem elszámolható költségek: kata, anyagbeszerzés. </t>
  </si>
  <si>
    <t>Salgótarján, 2018.08.14</t>
  </si>
  <si>
    <t>Egy Fodrász szalon nyitása régóta nagy álmom! Azért szeretnék egyéni vállálkozó lenni, mert lehetőség nyílik a kreativitásom és egyéni ötleteim gátak nélküli kibontakoztatására. Fontosnak tartom, egy olyan környezet kialakítását, amely elősegíti a pihenést és a professzionális szolgáltatást az ügyfelek számára. Borsodszentgyörgy településen nincs egy Fodrász szalon sem, ahova az emberek járhatnának, legközelebbi üzlet Ózdon található, nagyjából 15 km-re. Biztos vagyok benne, ha itt nyílik egy ilyen szalon, akkor sokan nem fognak már Ózdra járni. Hisz nálam a legfontosabb, hogy a Vendégek komfortosan érezzék magukat, és olyan szolgáltatást kapjanak, amit eddig nem. 5 éves szakmai tapasztalatom alatt megtanultam a legjobban kezelni az embereket,jó kommunikációs készséggel rendelkezem, precíz a munkavégzésem, szeretek rugalmas lenni az időeosztást illetően, és a sok tanfolyam, amit elvégeztem, plusz tudást adott nekem. Szeretném folyamatosan képezni magam, mindig napra kész lenni, hogy a Vendégek igényeinek megfelelő szolgáltatást nyújthassak. Legfőbb tevékenységeim: Hajvágás, hajmosás, szárítás, dauerolás, berakás, hajsütés, hajfestés, hajegyenesítés, fonás, alkalmi frizurák készítése és hajápolási tanácsadás, a legmodernebb technológiákkal. A vállalkozásomnak egyelőre nem tervezek honlapot, szorólapokkal és közösségi oldalakon fogom magam reklámozni. A vendégek előre egyeztetett időpontban veszik igénybe szolgáltatásaimat: hajvágást, hajfestést, melírozást, alkalmi és esküvői frizurákat, tartós hajegyenesítést, dauerolást, amit telefonon vagy személyes konzultáció alkalmával tundunk egyezteni.  A szolgáltatás elvégzése annak komplexitásától és az egyedi igényektől függően változik. Nyitvatartásom nem lesz, bejelentkezés alaján leszek nyitva, rugalmasan. A vendégek a frizura elkészülését követően készpénzzel fizetnek a szolgáltatásomért. Az összes eszköz, melyet szeretnék beszerezni a támogatás kerete között nagyon fontos. Egy fodrász szalon fontos berendezései, mint asztal, tükör, szék, hajszárítóbúra, hajvágógép, ollók, kefék stb., mind elengedhetetlen kellékei. A legjobb eszközökre van szükségem ahhoz, hogy kiemelkedőbb tudjak lenni a többi fodrásztól.  Egy év múlva szeretném, ha már versenyképes vállalkozás tulajdonosa lehetnék. Ahova az emberek szívesen járnak. Szeretnék egy teljesen nyugodt és pihentető légkört kialakítani, minél hamarabb, mivel ilyen nincs a környéken, hisz általában a szépségszalonokban mindig több ember dolgozik, és ott nagy a hangzavar, egyáltalán nem pihentető a Vendégek számára. Szeretném a legmodernebb termékeket (hajfesték, ápoló anyagok) befezetni, hogy még kiemelkedőbb szolgáltatást nyújthassak. Szeretném megtanulni az Indiai Fejmasszázst, amivel plusz egy szolgáltatást nyújthatnék Vendégeim részére, és még kiemelkedőbb lennék a többi Fodrásztól. Három év múlva szeretném a vállalkozás tovább fejlesztését, új, nagyobb helységben végezni a munkámat, ahol még kényelmesebben elférnék, több szolgáltatást nyújtva a Vendégeknek. Új bútorokat beszerezni. Az 5-10 éves tervemben benne van egy alkalmazott felvétele. Vállalkozásom megalapítását a 3.000.000 Ft vissza nem térítendő támogatás igénybevételével kívánom elindítani, a 333.333 Ft saját erő rendelkezésre áll.</t>
  </si>
  <si>
    <t>A célcsoportom olyan természetes személyek, akik igényesek a saját hajukra és hajviseletükre. Nők, férfiak és gyermekek egyaránt.</t>
  </si>
  <si>
    <t xml:space="preserve">A potenciális célpiac mérete hozzávetőlegesen a napi 5-6 vendég, ez havi szinten 100-120 vendég. </t>
  </si>
  <si>
    <t xml:space="preserve">Olyan szolgáltatást szeretnék nyújtani, a vendégek igényeit kielégítve, mely egyedi, különleges a környező település fodrász szalonjaihoz képest. Szeretném elvégezni a fejmasszázs tanfolyamot, mely  még egyedibbé tenné a szolgáltatásaimat. </t>
  </si>
  <si>
    <t xml:space="preserve">Legjobb professzionális fodrász termékek használata,melyek eddig nem voltak elérhetőek a vendégek számára. Vendégorientált szemlélet, egyedi igények felmérése, és a haj ápolása. Legújabb technikák elsajátítása, majd használata. Széles társadalmi kör igényeit szereném kielégíteni, gyerekektől kezdve a középorosztályon keresztül az idősekig, nők és férfiak számára egyaránt. Rugalmas nyitvatartási idővel.  </t>
  </si>
  <si>
    <t>Az igénybevett kiegészítő szolgáltatás: könyvelésés banki szolgáltatások.</t>
  </si>
  <si>
    <t xml:space="preserve">A piacra jutást megelőzően megalapítom a vállalkozásomat. Beszerzem a eszközöket, anyagokat. Kialakítom az árpolitikát. Ezzel egyidőben berendezett üzletben megkezdem a szolgáltatásom értékesítését. </t>
  </si>
  <si>
    <r>
      <t xml:space="preserve">Kezdeném a vállalkozás beindításakor a szorólapok kihelyezésével, hogy minél több emerhez eljusson a hír, hogy fodrász szalon nyílt, majd létrehoznék egy Facebook oldalt, ahol megkérném az ismerőseimet, hogy kövessék oldalamat, így még több vendéget tudok szerezni, akár távolabbi településekről is. Kihelyezném a cégtáblámat, és a Széchenyi 2020 táblát, mely alapján látják a vendégek, hogy pályázat keretén belül készült a szalonom berendezése. </t>
    </r>
    <r>
      <rPr>
        <sz val="12"/>
        <color indexed="8"/>
        <rFont val="Arial"/>
        <family val="2"/>
        <charset val="238"/>
      </rPr>
      <t xml:space="preserve"> </t>
    </r>
  </si>
  <si>
    <r>
      <t xml:space="preserve">A lefűzött üzleti tervet és a Cash-flow táblázatok lapjait egy nagy alakú borítékban postázom az alábbi címre:
</t>
    </r>
    <r>
      <rPr>
        <b/>
        <sz val="12"/>
        <color indexed="8"/>
        <rFont val="Arial"/>
        <family val="2"/>
        <charset val="238"/>
      </rPr>
      <t>Magyar Vállalkozásfejlesztési Alapítvány
1277 Budapest 23 Postafiók: 4</t>
    </r>
    <r>
      <rPr>
        <sz val="12"/>
        <color indexed="8"/>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</si>
  <si>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</si>
  <si>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</si>
  <si>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</si>
  <si>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</si>
  <si>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</si>
  <si>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</si>
  <si>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</si>
  <si>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</si>
  <si>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</si>
  <si>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</si>
  <si>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</si>
  <si>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</si>
  <si>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</si>
  <si>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indexed="8"/>
        <rFont val="Calibri"/>
        <family val="2"/>
        <charset val="238"/>
      </rPr>
      <t>(pályázatban elszámolandó Áfa tervezése nélkül)</t>
    </r>
  </si>
  <si>
    <r>
      <t xml:space="preserve">KONTROLL
</t>
    </r>
    <r>
      <rPr>
        <sz val="12"/>
        <color indexed="8"/>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</si>
  <si>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</si>
  <si>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</si>
  <si>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</si>
  <si>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</si>
  <si>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</si>
  <si>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</si>
  <si>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</si>
  <si>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</si>
  <si>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</si>
  <si>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</si>
  <si>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</si>
  <si>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</si>
  <si>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</si>
  <si>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</si>
  <si>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</si>
  <si>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</si>
  <si>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</si>
  <si>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</si>
  <si>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</si>
  <si>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</si>
  <si>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</si>
  <si>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</si>
  <si>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</si>
  <si>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</si>
  <si>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</si>
  <si>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</si>
  <si>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</si>
  <si>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</si>
  <si>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</si>
  <si>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</si>
  <si>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</si>
  <si>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</si>
  <si>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</si>
  <si>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</si>
  <si>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</si>
  <si>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</si>
  <si>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</si>
  <si>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</si>
  <si>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</si>
  <si>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</si>
  <si>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</si>
  <si>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</si>
  <si>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</si>
  <si>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</si>
  <si>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</si>
  <si>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</si>
  <si>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</si>
  <si>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</si>
  <si>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</si>
  <si>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</si>
  <si>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</si>
  <si>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</si>
  <si>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</si>
  <si>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</si>
  <si>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</si>
  <si>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</si>
  <si>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</si>
  <si>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</si>
  <si>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</si>
  <si>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</si>
  <si>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</si>
  <si>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</si>
  <si>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</si>
  <si>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Első önálló vállalkozás miatti tapasztalatlanság az üzleti életben</t>
  </si>
  <si>
    <t>Lászlovszki Ingrid Flóra ev.</t>
  </si>
  <si>
    <t>3623 Borsodszentgyörgy Horgos út 15.</t>
  </si>
  <si>
    <t>Lászlovszki Ingrid Flóra</t>
  </si>
  <si>
    <t>2018.08.08.-2018.08.14 3100, Salgótarján, Mártírok útja 1.</t>
  </si>
  <si>
    <t>3623 Borsodszentgyörgy, Horgos út 15.</t>
  </si>
  <si>
    <t>2021.</t>
  </si>
  <si>
    <t>Jó kommunikációs készség, magaiztosság, kiemelkedő szakmai tudás</t>
  </si>
  <si>
    <t>5 éve dolgozok fodrászként, ezalatt számos képzésen vettem részit, mellyel új technikákat tanultam.</t>
  </si>
  <si>
    <t>Első önálló vállalkozásban felmerülő problémák megoldása</t>
  </si>
  <si>
    <t>Fodrász szakmai végzettség</t>
  </si>
  <si>
    <t>főállás</t>
  </si>
  <si>
    <t>180.500 Ft</t>
  </si>
  <si>
    <t>könyvelés</t>
  </si>
  <si>
    <t>Vállalkozás megalapítása</t>
  </si>
  <si>
    <t>Támogatási előleg lehívása</t>
  </si>
  <si>
    <t>Szükséges eszközök beszerzése</t>
  </si>
  <si>
    <t>munkabér kifizetése</t>
  </si>
  <si>
    <t>Szolgátatás értékesítése</t>
  </si>
  <si>
    <t>Kötelező nyilvánosság biztosítása</t>
  </si>
  <si>
    <t>Project lezárása</t>
  </si>
  <si>
    <t>Záró elszámolás</t>
  </si>
  <si>
    <t xml:space="preserve">Magánbeszélgetés során a lakosoktól megtudtam, hogy nincs a közvetlen környezetemben másik fodrász üzlet.  Legközelebbi fodrász üzlet 10-15 km-re van. </t>
  </si>
  <si>
    <t>Azt a következtetést vontam le a tájékozódásom során, hogy nem megfelelő minőségű anyagokkal és szakmai tudással dolgoznak.</t>
  </si>
  <si>
    <t>Kíváló minőségű anyagokkal szeretnék dolgozni, fejleszteni, bővíteni a szolgáltatásaimat a vendégek igényeire formálva.</t>
  </si>
  <si>
    <t>Minden olyan természetes személy, aki szereti és megengedheti magának a hajápolást.</t>
  </si>
  <si>
    <t>0-100 éves korig</t>
  </si>
  <si>
    <t>Hajvágás</t>
  </si>
  <si>
    <t>Festés</t>
  </si>
  <si>
    <t>Dauer</t>
  </si>
  <si>
    <t>3db 65%</t>
  </si>
  <si>
    <t>munkabér kitermelés, anyagköltség,</t>
  </si>
  <si>
    <t>2021. év</t>
  </si>
  <si>
    <t>Magas szakmai tudás, rugalmasság, magabiztosság, alázat.</t>
  </si>
  <si>
    <t>Első önálló vállalkozás</t>
  </si>
  <si>
    <t>Induláshoz szükséges tőke hiánya</t>
  </si>
  <si>
    <t>A vendégek igényeire és szükségleteire szabott szolgáltatások, minden újdonság beszerzése, alázatos munkaégzés, bizalmi kapcsolatok kialakítása a vendégekkel, otthonos légkör kialakítása.</t>
  </si>
  <si>
    <t>Pénzügyi ismeretek hiánya</t>
  </si>
  <si>
    <t>Vezetői tapasztalat hiánya</t>
  </si>
  <si>
    <t>ÖVTJ 960202 Férfi-, női, gyermekfodrászat</t>
  </si>
  <si>
    <t>névjegykártya</t>
  </si>
  <si>
    <t>Nem hatékony a kommunikáció</t>
  </si>
  <si>
    <t>1.    naptári év  2018.</t>
  </si>
  <si>
    <t>Likviditási nehézségek a váratlan kiadások miatt.</t>
  </si>
  <si>
    <t>A tényleges árbevétel elmarad a tervezettől.</t>
  </si>
  <si>
    <t>Intenzív marketing kampányok lebonyolítása.</t>
  </si>
  <si>
    <t>Folyamatos tartalékkeépzés.</t>
  </si>
  <si>
    <t>Támogatható üzleti terv benyújtása.</t>
  </si>
  <si>
    <t xml:space="preserve">Fodrász végzettség szükséges a vállalkozás müködtetéséhez. </t>
  </si>
  <si>
    <t>531. sor Hatósági igazgatási, szolgáltatási díjak, illetékek (KATA)</t>
  </si>
  <si>
    <t>Igénybevett szolgáltatások értéke (52)</t>
  </si>
  <si>
    <t>Egyéb ráfordítások (IPA)</t>
  </si>
  <si>
    <t>Adófizetési kötelezettség (KATA)</t>
  </si>
  <si>
    <t>Egyéb bevétel (saját forrás 10%)</t>
  </si>
  <si>
    <t>2.  naptári   év  2019.</t>
  </si>
  <si>
    <t>Az indulásoz szükséges tőke hiánya</t>
  </si>
  <si>
    <t>nem releváns</t>
  </si>
  <si>
    <t>Köztes elszámolás benyújtása</t>
  </si>
  <si>
    <t>Marketingtevékenység végzése</t>
  </si>
  <si>
    <t>EV létrehozása</t>
  </si>
  <si>
    <t>Jaguar Tcc melegolló</t>
  </si>
  <si>
    <t>vállalkozás működéséhez szükséges</t>
  </si>
  <si>
    <t>vásárlás</t>
  </si>
  <si>
    <t>Összeget hvidíjban értendőek. Saját lakhelyen lesz a vállalkozásom megvalósulási helyszíne, ezért rezsiköltség nem keletkezik a vállalkozást illetőleg.</t>
  </si>
  <si>
    <t>Tőkehiány</t>
  </si>
  <si>
    <t>Pályázat vagy támogatás elnyerése.</t>
  </si>
  <si>
    <t>Fodrászat, mint szépségipari szolgáltatás. Hajvágás, hajmosás, szárítás, dauerolás, berakás, hajsütés, hajfestés, hajegyenesítés, fonás, alkalmi frizurák készítése és hajápolási tanácsadás a legmodernebb technológiákkal.</t>
  </si>
  <si>
    <t>A Fodrász üzletemet szeretném egyedien berendezni, és egyedi légkört kialakítani.Szeretném, ha az emberek nem csak a hajuk ápoltságáért járnának hozzám, hanem mert pihentető lenne számukra az ott töltött idő. Új technikákat tanulni, a legjobb képzésekre eljutni, a vendégek igényeit figyelembe véve.</t>
  </si>
  <si>
    <t>715284RA</t>
  </si>
  <si>
    <t>Megalapítandó vállalkozásomra nem vonatkozik</t>
  </si>
  <si>
    <t>A jelenlegi trendek változása</t>
  </si>
  <si>
    <t>Folyamatos képzéseken való részvétel.</t>
  </si>
  <si>
    <t>Princess fejmosó</t>
  </si>
  <si>
    <t>Fésűk, Hajszárító, Beterítőkendők</t>
  </si>
  <si>
    <t>Princess fodrász szék:</t>
  </si>
  <si>
    <t>Eszközkocsi</t>
  </si>
  <si>
    <t>Asztal</t>
  </si>
  <si>
    <t>Várakozó szék</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</si>
  <si>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</si>
  <si>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rPr>
        <b/>
        <sz val="12"/>
        <color indexed="10"/>
        <rFont val="Arial"/>
        <family val="2"/>
        <charset val="238"/>
      </rPr>
      <t>Az Üzleti terv véglegesítése, nyomtatása és beküldése az alábbi lépések szerint történjen:</t>
    </r>
    <r>
      <rPr>
        <sz val="12"/>
        <color indexed="10"/>
        <rFont val="Arial"/>
        <family val="2"/>
        <charset val="238"/>
      </rPr>
      <t xml:space="preserve">
1</t>
    </r>
    <r>
      <rPr>
        <b/>
        <sz val="12"/>
        <color indexed="1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0"/>
        <rFont val="Arial"/>
        <family val="2"/>
        <charset val="238"/>
      </rPr>
      <t>Kitöltő neve_KépzésiHely_VéglegesítésDátuma_ÜT_Ginop522EM.xlsx (pl: Baranyai Klaudia_Pécs_2017.01.27_ÜT_Ginop522EM.xlsx)</t>
    </r>
    <r>
      <rPr>
        <b/>
        <sz val="12"/>
        <color indexed="10"/>
        <rFont val="Arial"/>
        <family val="2"/>
        <charset val="238"/>
      </rPr>
      <t xml:space="preserve">
2. Kattintson a </t>
    </r>
    <r>
      <rPr>
        <b/>
        <i/>
        <u/>
        <sz val="12"/>
        <color indexed="10"/>
        <rFont val="Arial"/>
        <family val="2"/>
        <charset val="238"/>
      </rPr>
      <t>"0.Fedlap"</t>
    </r>
    <r>
      <rPr>
        <b/>
        <sz val="12"/>
        <color indexed="10"/>
        <rFont val="Arial"/>
        <family val="2"/>
        <charset val="238"/>
      </rPr>
      <t xml:space="preserve"> nevű munkalapra, majd a bal alsó sarokban található nyilakkal lapozzon a </t>
    </r>
    <r>
      <rPr>
        <b/>
        <i/>
        <u/>
        <sz val="12"/>
        <color indexed="10"/>
        <rFont val="Arial"/>
        <family val="2"/>
        <charset val="238"/>
      </rPr>
      <t>"13.Beküldés-Nyilatkozat"</t>
    </r>
    <r>
      <rPr>
        <b/>
        <sz val="12"/>
        <color indexed="10"/>
        <rFont val="Arial"/>
        <family val="2"/>
        <charset val="238"/>
      </rPr>
      <t xml:space="preserve"> munkalapig.
3. Nyomja le a Shift billentyűt, és kattintson a "</t>
    </r>
    <r>
      <rPr>
        <b/>
        <i/>
        <u/>
        <sz val="12"/>
        <color indexed="10"/>
        <rFont val="Arial"/>
        <family val="2"/>
        <charset val="238"/>
      </rPr>
      <t>13.Beküldés-Nyilatkozat"</t>
    </r>
    <r>
      <rPr>
        <b/>
        <sz val="12"/>
        <color indexed="1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indexed="1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0"/>
        <rFont val="Arial"/>
        <family val="2"/>
        <charset val="238"/>
      </rPr>
      <t xml:space="preserve">"10.a-Cash-flow 1. év", </t>
    </r>
    <r>
      <rPr>
        <sz val="12"/>
        <color indexed="10"/>
        <rFont val="Arial"/>
        <family val="2"/>
        <charset val="238"/>
      </rPr>
      <t xml:space="preserve">a </t>
    </r>
    <r>
      <rPr>
        <b/>
        <i/>
        <u/>
        <sz val="12"/>
        <color indexed="10"/>
        <rFont val="Arial"/>
        <family val="2"/>
        <charset val="238"/>
      </rPr>
      <t>"10.b-Cash-flow 2. év"</t>
    </r>
    <r>
      <rPr>
        <sz val="12"/>
        <color indexed="1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</si>
  <si>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t xml:space="preserve">Kitöltési Útmutató
Üzleti terv kitöltéséhez 
A fiatalok vállalkozóvá válásának támogatása  
c. pályázati felhíváshoz
</t>
    </r>
    <r>
      <rPr>
        <b/>
        <u/>
        <sz val="18"/>
        <color indexed="30"/>
        <rFont val="Arial"/>
        <family val="2"/>
        <charset val="238"/>
      </rPr>
      <t xml:space="preserve">Segítünk Indítani! - </t>
    </r>
    <r>
      <rPr>
        <b/>
        <sz val="18"/>
        <color indexed="30"/>
        <rFont val="Arial"/>
        <family val="2"/>
        <charset val="238"/>
      </rPr>
      <t xml:space="preserve">
Fiatalok vállalkozóvá válásának támogatása az Észak-Magyarországi Régióban 
Kódszám: GINOP-5.2.2-14-2015-00015</t>
    </r>
  </si>
  <si>
    <t>Segítünk Indítani!</t>
  </si>
  <si>
    <r>
      <t>Kódszám:</t>
    </r>
    <r>
      <rPr>
        <b/>
        <sz val="16"/>
        <color indexed="8"/>
        <rFont val="Arial"/>
        <family val="2"/>
        <charset val="238"/>
      </rPr>
      <t xml:space="preserve"> GINOP 5.2.2-14-2015-00015</t>
    </r>
  </si>
  <si>
    <t xml:space="preserve"> Fiatalok vállalkozóvá válásának támogatása az Észak-Magyarországi Régióban projekt</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</si>
  <si>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</si>
  <si>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rPr>
        <b/>
        <u/>
        <sz val="12"/>
        <color indexed="10"/>
        <rFont val="Arial"/>
        <family val="2"/>
        <charset val="238"/>
      </rPr>
      <t>Technikai javaslatok</t>
    </r>
    <r>
      <rPr>
        <sz val="12"/>
        <color indexed="10"/>
        <rFont val="Arial"/>
        <family val="2"/>
        <charset val="238"/>
      </rPr>
      <t xml:space="preserve">
A cellák fölött található karakterszámláló akkor ad valós értéket, ha a cellába történő beírást befejezte. (Enter-t nyom, vagy másik cellára kattint)
</t>
    </r>
    <r>
      <rPr>
        <b/>
        <sz val="12"/>
        <color indexed="1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</si>
  <si>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</si>
  <si>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</si>
  <si>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</si>
  <si>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</si>
  <si>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</si>
  <si>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</si>
  <si>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</si>
  <si>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indexed="8"/>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</si>
  <si>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</si>
  <si>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</si>
  <si>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</si>
  <si>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</si>
  <si>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</si>
  <si>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</si>
  <si>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</si>
  <si>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</si>
  <si>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</si>
  <si>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</si>
  <si>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</si>
  <si>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</si>
  <si>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</si>
  <si>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</si>
  <si>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</si>
  <si>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</si>
  <si>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</si>
  <si>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</si>
  <si>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</si>
  <si>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</si>
  <si>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</si>
  <si>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</si>
  <si>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</si>
  <si>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</si>
  <si>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</si>
  <si>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</si>
  <si>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</si>
  <si>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</si>
  <si>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</si>
  <si>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</si>
  <si>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</si>
  <si>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indexed="8"/>
        <rFont val="Arial"/>
        <family val="2"/>
        <charset val="238"/>
      </rPr>
      <t>Beküldési követelmények:</t>
    </r>
    <r>
      <rPr>
        <sz val="10"/>
        <color indexed="8"/>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</si>
  <si>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</si>
  <si>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</si>
  <si>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</si>
  <si>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</si>
  <si>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</si>
  <si>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</si>
  <si>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indexed="51"/>
        <rFont val="Arial"/>
        <family val="2"/>
        <charset val="238"/>
      </rPr>
      <t>Az adatokat ezer Ft-ban, 1 000 Ft-ra kerekítve adja meg!</t>
    </r>
    <r>
      <rPr>
        <sz val="12"/>
        <color indexed="8"/>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</si>
  <si>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</si>
  <si>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</si>
  <si>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</si>
  <si>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</si>
  <si>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</si>
  <si>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</si>
  <si>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</si>
  <si>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</si>
  <si>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</si>
  <si>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</si>
  <si>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</si>
  <si>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</si>
  <si>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</si>
  <si>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</si>
  <si>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</si>
  <si>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</si>
  <si>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</si>
  <si>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</si>
  <si>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</si>
  <si>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</si>
  <si>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</si>
  <si>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</si>
  <si>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</si>
  <si>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</si>
  <si>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</si>
  <si>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</si>
  <si>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</si>
  <si>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</si>
  <si>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</si>
  <si>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</si>
  <si>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</si>
  <si>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</si>
  <si>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</si>
  <si>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</si>
  <si>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</si>
  <si>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</si>
  <si>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</si>
  <si>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indexed="8"/>
        <rFont val="Arial"/>
        <family val="2"/>
        <charset val="238"/>
      </rPr>
      <t xml:space="preserve">ESZA keret terhére </t>
    </r>
    <r>
      <rPr>
        <i/>
        <sz val="16"/>
        <color indexed="8"/>
        <rFont val="Arial"/>
        <family val="2"/>
        <charset val="238"/>
      </rPr>
      <t>elszámolandó költségek sor</t>
    </r>
    <r>
      <rPr>
        <sz val="16"/>
        <color indexed="8"/>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</si>
  <si>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indexed="8"/>
        <rFont val="Arial"/>
        <family val="2"/>
        <charset val="238"/>
      </rPr>
      <t xml:space="preserve"> ESZA keret terhére elszámolandó költségek</t>
    </r>
    <r>
      <rPr>
        <sz val="14"/>
        <color indexed="8"/>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</si>
  <si>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indexed="8"/>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</si>
  <si>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</si>
  <si>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</si>
  <si>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</si>
  <si>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</si>
  <si>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</si>
  <si>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</si>
  <si>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</si>
  <si>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</si>
  <si>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</si>
  <si>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</si>
  <si>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</si>
  <si>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</si>
  <si>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</si>
  <si>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</si>
  <si>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</si>
  <si>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</si>
  <si>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</si>
  <si>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</si>
  <si>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</si>
  <si>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indexed="8"/>
        <rFont val="Arial"/>
        <family val="2"/>
        <charset val="238"/>
      </rPr>
      <t xml:space="preserve">11. Eredmény-kimutatás </t>
    </r>
    <r>
      <rPr>
        <sz val="11"/>
        <color indexed="8"/>
        <rFont val="Arial"/>
        <family val="2"/>
        <charset val="238"/>
      </rPr>
      <t xml:space="preserve">
</t>
    </r>
    <r>
      <rPr>
        <b/>
        <u/>
        <sz val="11"/>
        <color indexed="8"/>
        <rFont val="Arial"/>
        <family val="2"/>
        <charset val="238"/>
      </rPr>
      <t>A táblázatba csak egész számokat írhat, a tervezett költségeket, ezer forintban, 1000 Ft-ra kerekítve!</t>
    </r>
    <r>
      <rPr>
        <sz val="11"/>
        <color indexed="8"/>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</si>
  <si>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</si>
  <si>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</si>
  <si>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</si>
  <si>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indexed="1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indexed="1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indexed="10"/>
        <rFont val="Arial"/>
        <family val="2"/>
        <charset val="238"/>
      </rPr>
      <t xml:space="preserve">
Beküldési követelmények:</t>
    </r>
    <r>
      <rPr>
        <sz val="12"/>
        <color indexed="1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indexed="10"/>
        <rFont val="Arial"/>
        <family val="2"/>
        <charset val="238"/>
      </rPr>
      <t>Bírálatra vonatkozó információk:</t>
    </r>
    <r>
      <rPr>
        <sz val="12"/>
        <color indexed="1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</si>
  <si>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indexed="8"/>
        <rFont val="Arial"/>
        <family val="2"/>
        <charset val="238"/>
      </rPr>
      <t xml:space="preserve">
Javasoljuk, hogy ezt a részt a teljes üzleti terv dokumentum kitöltésének legutolsó lépéseként töltse ki!
</t>
    </r>
    <r>
      <rPr>
        <sz val="12"/>
        <color indexed="8"/>
        <rFont val="Arial"/>
        <family val="2"/>
        <charset val="238"/>
      </rPr>
      <t xml:space="preserve">
</t>
    </r>
    <r>
      <rPr>
        <b/>
        <sz val="12"/>
        <color indexed="8"/>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</si>
  <si>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indexed="1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0"/>
        <rFont val="Arial"/>
        <family val="2"/>
        <charset val="238"/>
      </rPr>
      <t>Amennyiben a sortörések miatt a beírt szöveg esetlegesen nem fér el a cellában, a betűméret 11-esre vagy 10-esre csökkenthető.</t>
    </r>
  </si>
  <si>
    <r>
      <t xml:space="preserve">Mutassa be a vevői igényeket, amelyeknek termékeivel/ szolgáltatásaival eleget kíván tenni!
</t>
    </r>
    <r>
      <rPr>
        <sz val="12"/>
        <color indexed="8"/>
        <rFont val="Arial"/>
        <family val="2"/>
        <charset val="238"/>
      </rPr>
      <t>(max. 500 karakterben)</t>
    </r>
  </si>
  <si>
    <r>
      <t xml:space="preserve">Határozza meg a potenciális célpiac méretét és mutassa be a piaci rést!
</t>
    </r>
    <r>
      <rPr>
        <sz val="12"/>
        <color indexed="8"/>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</si>
  <si>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</si>
  <si>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</si>
  <si>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</si>
  <si>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</si>
  <si>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</si>
  <si>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</si>
  <si>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</si>
  <si>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</si>
  <si>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</si>
  <si>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</si>
  <si>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</si>
  <si>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</si>
  <si>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</si>
  <si>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</si>
  <si>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</si>
  <si>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</si>
  <si>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</si>
  <si>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</si>
  <si>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</si>
  <si>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</si>
  <si>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</si>
  <si>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</si>
  <si>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</si>
  <si>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</si>
  <si>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</si>
  <si>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</si>
  <si>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</si>
  <si>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</si>
  <si>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</si>
  <si>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</si>
  <si>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indexed="8"/>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</si>
  <si>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</si>
  <si>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</si>
  <si>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</si>
  <si>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</si>
  <si>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</si>
  <si>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</si>
  <si>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indexed="8"/>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</si>
  <si>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</si>
  <si>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</si>
  <si>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</si>
  <si>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</si>
  <si>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</si>
  <si>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</si>
  <si>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</si>
  <si>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</si>
  <si>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</si>
  <si>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</si>
  <si>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</si>
  <si>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</si>
  <si>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</si>
  <si>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</si>
  <si>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</si>
  <si>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</si>
  <si>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</si>
  <si>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indexed="8"/>
        <rFont val="Arial"/>
        <family val="2"/>
        <charset val="238"/>
      </rPr>
      <t>(több választás is lehetséges!)</t>
    </r>
  </si>
  <si>
    <t>nők</t>
  </si>
  <si>
    <t>férfiak</t>
  </si>
  <si>
    <t>mindkettő</t>
  </si>
  <si>
    <r>
      <t xml:space="preserve">Mutassa be üzleti célcsoportját! 
</t>
    </r>
    <r>
      <rPr>
        <sz val="12"/>
        <color indexed="8"/>
        <rFont val="Arial"/>
        <family val="2"/>
        <charset val="238"/>
      </rPr>
      <t>(max. 1000 karakterben)</t>
    </r>
  </si>
  <si>
    <r>
      <t xml:space="preserve">Milyen előnyöket nyújt az Ön terméke/szolgáltatása az ágazatban működő versenytársakéval szemben?
</t>
    </r>
    <r>
      <rPr>
        <sz val="12"/>
        <color indexed="8"/>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</si>
  <si>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</si>
  <si>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</si>
  <si>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</si>
  <si>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</si>
  <si>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</si>
  <si>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</si>
  <si>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</si>
  <si>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indexed="8"/>
        <rFont val="Arial"/>
        <family val="2"/>
        <charset val="238"/>
      </rPr>
      <t xml:space="preserve"> Az egyes TEÁOR kódok pontos tartalmáról az alábbi linken talál részletes leírást:
https://www.ksh.hu/docs/osztalyozasok/teaor/teaor_tartalom_2015_05.pdf</t>
    </r>
    <r>
      <rPr>
        <sz val="10"/>
        <color indexed="8"/>
        <rFont val="Arial"/>
        <family val="2"/>
        <charset val="238"/>
      </rPr>
      <t xml:space="preserve">
</t>
    </r>
    <r>
      <rPr>
        <b/>
        <u/>
        <sz val="10"/>
        <color indexed="8"/>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</si>
  <si>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</si>
  <si>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</si>
  <si>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indexed="10"/>
        <rFont val="Arial"/>
        <family val="2"/>
        <charset val="238"/>
      </rPr>
      <t xml:space="preserve">
</t>
    </r>
    <r>
      <rPr>
        <b/>
        <u/>
        <sz val="12"/>
        <color indexed="1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indexed="1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indexed="10"/>
        <rFont val="Arial"/>
        <family val="2"/>
        <charset val="238"/>
      </rPr>
      <t xml:space="preserve">4.b A támogatott vállalkozó A GINOP-5.2.2-14 projekt képzésében sikeresen résztvevő második tulajdonostárs </t>
    </r>
    <r>
      <rPr>
        <sz val="12"/>
        <color indexed="1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</si>
  <si>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</si>
  <si>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</si>
  <si>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</si>
  <si>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</si>
  <si>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</si>
  <si>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</si>
  <si>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</si>
  <si>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</si>
  <si>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</si>
  <si>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</si>
  <si>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</si>
  <si>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</si>
  <si>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</si>
  <si>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indexed="8"/>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</si>
  <si>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</si>
  <si>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</si>
  <si>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indexed="10"/>
        <rFont val="Arial"/>
        <family val="2"/>
        <charset val="238"/>
      </rPr>
      <t xml:space="preserve">Amennyiben az adott kategórián belül több tételt kíván szerepeltetni, lehetősége van újabb sorok felfedésére:
Például </t>
    </r>
    <r>
      <rPr>
        <b/>
        <i/>
        <sz val="12"/>
        <color indexed="10"/>
        <rFont val="Arial"/>
        <family val="2"/>
        <charset val="238"/>
      </rPr>
      <t>Szellemi termékek pl.: szoftver(ek)</t>
    </r>
    <r>
      <rPr>
        <b/>
        <sz val="12"/>
        <color indexed="1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</si>
  <si>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</si>
  <si>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indexed="8"/>
        <rFont val="Arial"/>
        <family val="2"/>
        <charset val="238"/>
      </rPr>
      <t>Tételesen számszerűsítse a fent bemutatott termelési/szolgáltatási folyamat egyes fázisainak, infrastruktúra/emberi erőforrás/alapanyag/áru szükségleteinek vonatkozó költségeit.</t>
    </r>
    <r>
      <rPr>
        <sz val="12"/>
        <color indexed="8"/>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</si>
  <si>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</si>
  <si>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</si>
  <si>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</si>
  <si>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</si>
  <si>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</si>
  <si>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</si>
  <si>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</si>
  <si>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</si>
  <si>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</si>
  <si>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</si>
  <si>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</si>
  <si>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</si>
  <si>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</si>
  <si>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</si>
  <si>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indexed="62"/>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</si>
  <si>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</si>
  <si>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</si>
  <si>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</si>
  <si>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</si>
  <si>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indexed="8"/>
        <rFont val="Arial"/>
        <family val="2"/>
        <charset val="238"/>
      </rPr>
      <t>Termék/szolgáltatás bemutatása</t>
    </r>
    <r>
      <rPr>
        <sz val="11"/>
        <color indexed="8"/>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</si>
  <si>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indexed="8"/>
        <rFont val="Arial"/>
        <family val="2"/>
        <charset val="238"/>
      </rPr>
      <t>Versenyelőny</t>
    </r>
    <r>
      <rPr>
        <sz val="11"/>
        <color indexed="8"/>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</si>
  <si>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</si>
  <si>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</si>
  <si>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</si>
  <si>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indexed="8"/>
        <rFont val="Arial"/>
        <family val="2"/>
        <charset val="238"/>
      </rPr>
      <t>GANTT diagram alatt azon fontos tevékenységek ütemezését értjük,</t>
    </r>
    <r>
      <rPr>
        <sz val="12"/>
        <color indexed="8"/>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</si>
  <si>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</si>
  <si>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</si>
  <si>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</si>
  <si>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</si>
  <si>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</si>
  <si>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</si>
  <si>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</si>
  <si>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</si>
  <si>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indexed="8"/>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</si>
  <si>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</si>
  <si>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</si>
  <si>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</si>
  <si>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</si>
  <si>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</si>
  <si>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</si>
  <si>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</si>
  <si>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</si>
  <si>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</si>
  <si>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</si>
  <si>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</si>
  <si>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</si>
  <si>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</si>
  <si>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</si>
  <si>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</si>
  <si>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</si>
  <si>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</si>
  <si>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</si>
  <si>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</si>
  <si>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</si>
  <si>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</si>
  <si>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</si>
  <si>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</si>
  <si>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</si>
  <si>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</si>
  <si>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</si>
  <si>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</si>
  <si>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</si>
  <si>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</si>
  <si>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</si>
  <si>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</si>
  <si>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</si>
  <si>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</si>
  <si>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</si>
  <si>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</si>
  <si>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</si>
  <si>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</si>
  <si>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</si>
  <si>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</si>
  <si>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</si>
  <si>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</si>
  <si>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</si>
  <si>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</si>
  <si>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</si>
  <si>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</si>
  <si>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</si>
  <si>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</si>
  <si>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</si>
  <si>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</si>
  <si>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</si>
  <si>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</si>
  <si>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</si>
  <si>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</si>
  <si>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</si>
  <si>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</si>
  <si>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</si>
  <si>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</si>
  <si>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</si>
  <si>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</si>
  <si>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</si>
  <si>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</si>
  <si>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</si>
  <si>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</si>
  <si>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</si>
  <si>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</si>
  <si>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</si>
  <si>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</si>
  <si>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</si>
  <si>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</si>
  <si>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</si>
  <si>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</si>
  <si>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</si>
  <si>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</si>
  <si>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</si>
  <si>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</si>
  <si>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</si>
  <si>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</si>
  <si>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</si>
  <si>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</si>
  <si>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</si>
  <si>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</si>
  <si>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</si>
  <si>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</si>
  <si>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</si>
  <si>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</si>
  <si>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</si>
  <si>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</si>
  <si>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</si>
  <si>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</si>
  <si>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</si>
  <si>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</si>
  <si>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</si>
  <si>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</si>
  <si>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</si>
  <si>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</si>
  <si>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</si>
  <si>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</si>
  <si>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</si>
  <si>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</si>
  <si>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</si>
  <si>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</si>
  <si>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</si>
  <si>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</si>
  <si>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</si>
  <si>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</si>
  <si>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</si>
  <si>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</si>
  <si>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</si>
  <si>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</si>
  <si>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</si>
  <si>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</si>
  <si>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</si>
  <si>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</si>
  <si>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</si>
  <si>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</si>
  <si>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</si>
  <si>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</si>
  <si>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</si>
  <si>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</si>
  <si>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</si>
  <si>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</si>
  <si>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</si>
  <si>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</si>
  <si>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</si>
  <si>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</si>
  <si>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</si>
  <si>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</si>
  <si>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</si>
  <si>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</si>
  <si>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</si>
  <si>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</si>
  <si>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</si>
  <si>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</si>
  <si>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</si>
  <si>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</si>
  <si>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</si>
  <si>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</si>
  <si>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</si>
  <si>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</si>
  <si>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</si>
  <si>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</si>
  <si>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</si>
  <si>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</si>
  <si>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</si>
  <si>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</si>
  <si>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</si>
  <si>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</si>
  <si>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</si>
  <si>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</si>
  <si>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</si>
  <si>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</si>
  <si>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</si>
  <si>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</si>
  <si>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</si>
  <si>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</si>
  <si>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</si>
  <si>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</si>
  <si>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</si>
  <si>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</si>
  <si>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</si>
  <si>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</si>
  <si>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</si>
  <si>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</si>
  <si>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</si>
  <si>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</si>
  <si>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</si>
  <si>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</si>
  <si>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</si>
  <si>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</si>
  <si>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</si>
  <si>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</si>
  <si>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</si>
  <si>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</si>
  <si>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</si>
  <si>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</si>
  <si>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</si>
  <si>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</si>
  <si>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</si>
  <si>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</si>
  <si>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</si>
  <si>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</si>
  <si>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</si>
  <si>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</si>
  <si>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</si>
  <si>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</si>
  <si>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</si>
  <si>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</si>
  <si>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</si>
  <si>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</si>
  <si>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</si>
  <si>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</si>
  <si>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</si>
  <si>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</si>
  <si>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</si>
  <si>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</si>
  <si>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</si>
  <si>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</si>
  <si>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</si>
  <si>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</si>
  <si>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</si>
  <si>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</si>
  <si>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</si>
  <si>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</si>
  <si>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</si>
  <si>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</si>
  <si>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</si>
  <si>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</si>
  <si>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</si>
  <si>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</si>
  <si>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</si>
  <si>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</si>
  <si>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</si>
  <si>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</si>
  <si>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</si>
  <si>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</si>
  <si>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</si>
  <si>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</si>
  <si>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</si>
  <si>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</si>
  <si>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</si>
  <si>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indexed="8"/>
        <rFont val="Arial"/>
        <family val="2"/>
        <charset val="238"/>
      </rPr>
      <t>(max. 500 karakter)</t>
    </r>
  </si>
  <si>
    <r>
      <t xml:space="preserve">A termékek, szolgáltatások rövid bemutatása </t>
    </r>
    <r>
      <rPr>
        <sz val="12"/>
        <color indexed="8"/>
        <rFont val="Arial"/>
        <family val="2"/>
        <charset val="238"/>
      </rPr>
      <t>(max. 500 karakterben)</t>
    </r>
  </si>
  <si>
    <r>
      <t xml:space="preserve">A termelés működési folyamatának bemutatása </t>
    </r>
    <r>
      <rPr>
        <sz val="12"/>
        <color indexed="8"/>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</si>
  <si>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</si>
  <si>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</si>
  <si>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</si>
  <si>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</si>
  <si>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</si>
  <si>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</si>
  <si>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</si>
  <si>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</si>
  <si>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</si>
  <si>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</si>
  <si>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</si>
  <si>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</si>
  <si>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indexed="8"/>
        <rFont val="Arial"/>
        <family val="2"/>
        <charset val="238"/>
      </rPr>
      <t>(összesen 500 karakter)</t>
    </r>
  </si>
  <si>
    <r>
      <t xml:space="preserve">Tudás, szaktudás, szakismeret
</t>
    </r>
    <r>
      <rPr>
        <sz val="12"/>
        <color indexed="8"/>
        <rFont val="Arial"/>
        <family val="2"/>
        <charset val="238"/>
      </rPr>
      <t>(összesen 500 karakter)</t>
    </r>
  </si>
  <si>
    <r>
      <t xml:space="preserve">Gyakorlati tapasztalatok
</t>
    </r>
    <r>
      <rPr>
        <sz val="12"/>
        <color indexed="8"/>
        <rFont val="Arial"/>
        <family val="2"/>
        <charset val="238"/>
      </rPr>
      <t>(összesen 500 karakter)</t>
    </r>
  </si>
  <si>
    <r>
      <t xml:space="preserve">Készségek
</t>
    </r>
    <r>
      <rPr>
        <sz val="12"/>
        <color indexed="8"/>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</si>
  <si>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</si>
  <si>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</si>
  <si>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</si>
  <si>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indexed="8"/>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</si>
  <si>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</si>
  <si>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</si>
  <si>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</si>
  <si>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</si>
  <si>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</si>
  <si>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</si>
  <si>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</si>
  <si>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</si>
  <si>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</si>
  <si>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</si>
  <si>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</si>
  <si>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</si>
  <si>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</si>
  <si>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</si>
  <si>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</si>
  <si>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</si>
  <si>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</si>
  <si>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indexed="8"/>
        <rFont val="Arial"/>
        <family val="2"/>
        <charset val="238"/>
      </rPr>
      <t>(max. 1000 karakter)</t>
    </r>
    <r>
      <rPr>
        <b/>
        <sz val="12"/>
        <color indexed="8"/>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</si>
  <si>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</si>
  <si>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</si>
  <si>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</si>
  <si>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</si>
  <si>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</si>
  <si>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</si>
  <si>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</si>
  <si>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</si>
  <si>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</si>
  <si>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</si>
  <si>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</si>
  <si>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</si>
  <si>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</si>
  <si>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</si>
  <si>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indexed="8"/>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</si>
  <si>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</si>
  <si>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</si>
  <si>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</si>
  <si>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</si>
  <si>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</si>
  <si>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</si>
  <si>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</si>
  <si>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</si>
  <si>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</si>
  <si>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</si>
  <si>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</si>
  <si>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</si>
  <si>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indexed="8"/>
        <rFont val="Arial"/>
        <family val="2"/>
        <charset val="238"/>
      </rPr>
      <t>Kitöltési Útmutató</t>
    </r>
    <r>
      <rPr>
        <sz val="12"/>
        <color indexed="8"/>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</si>
  <si>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</si>
  <si>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</si>
  <si>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</si>
  <si>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</si>
  <si>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</si>
  <si>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Kovácsné Csilla ev., Ózd</t>
  </si>
  <si>
    <t>Füle Zsuzsanna ev., Ózd</t>
  </si>
  <si>
    <t>Hasonló korrektségű versenytárs</t>
  </si>
  <si>
    <t>Kiemelkedő munkavégzés, precizítás, megfelelő marketing.</t>
  </si>
  <si>
    <t>Hosszú ideig tartó piaci bevezetés</t>
  </si>
  <si>
    <t>Tudatos, megfelelő marketing. Folyamatos szakmai fejlődés.</t>
  </si>
  <si>
    <t>A fogyasztói igény csökkenése</t>
  </si>
  <si>
    <t>Kedvező, megfizethető árakkal kalkulálni, akciókkal kedvezni a vendgeknek.</t>
  </si>
  <si>
    <t>Folyamatos ismeretek szerzése a vállalkozásokról és működésükről.</t>
  </si>
  <si>
    <t>Adótanácsadó felkeresése.</t>
  </si>
  <si>
    <t>Pucsok Györgyné ev., Putnok</t>
  </si>
  <si>
    <t>Magabiztosság, szakmai tapasztalat</t>
  </si>
  <si>
    <t>Precizitás, jó marketing</t>
  </si>
  <si>
    <t>Olcsó árak, szakmai tapasztalat</t>
  </si>
  <si>
    <t>laszlovszki.ingrid.flora@gmail.com</t>
  </si>
  <si>
    <t>30/5297401</t>
  </si>
  <si>
    <t xml:space="preserve">Az elkövetkezendő egy évben folyamatos szakmai képzéseken kívánok részt venni szabadidőmben, amivel még egyedibbé, és különlegessé szeretném tenni vállalkozásomat. </t>
  </si>
  <si>
    <t xml:space="preserve">A célom a már kialakult vendégkör megtartása. A rendelkezésemre álló eszközök folyamatos korszerűbbre cserélése. Ezáltal is magasabb színvonalú szolgáltatás biztosítása. </t>
  </si>
  <si>
    <t>Mert egyéni vállálkozóként lehetőség nyílik a kreativitásom és egyéni ötleteim gátak nélküli kibontakoztatására.</t>
  </si>
  <si>
    <t xml:space="preserve">Egy év múlva szeretném, ha már versenyképes vállalkozás tulajdonosa lehetnék. Három év múlva szeretném a vállalkozás tovább fejlesztését a vendégkörhöz igazított, szükségszerinti helyiségbővítéssel.  </t>
  </si>
  <si>
    <t>További képzéseken való részvétel.</t>
  </si>
  <si>
    <t>5 év szakmai tapasztalat, amely a munkámban magabiztosságot ad.</t>
  </si>
  <si>
    <t>Jó kommunikációs készség, magaiztosság, kiemelkedő szakmai tudás, alázat.</t>
  </si>
  <si>
    <t>Új eszközök beszerzése.</t>
  </si>
  <si>
    <t>Zsúfolt munkakörnyezet</t>
  </si>
  <si>
    <t>Elavult eszközök</t>
  </si>
  <si>
    <t>Továbbképzések hiánya</t>
  </si>
  <si>
    <t>Tartós hajegyenesítés alkamlazása</t>
  </si>
  <si>
    <t>Gyors munkavégzés</t>
  </si>
  <si>
    <t>Precíz munkavégzés</t>
  </si>
  <si>
    <t>Egyediség</t>
  </si>
  <si>
    <t>Magas szakmai tudás</t>
  </si>
  <si>
    <t>Vendégorientáltság</t>
  </si>
  <si>
    <t>Alázat</t>
  </si>
  <si>
    <t xml:space="preserve">Alapvetően költségelvű árképzést alkalmazok, melynek során figyelembe veszem a fix es változó költségeimet, és alakítom ki a profit nagyságát. Ugyanakkor árképzésnél figyelembe veszem  a keresletet, és  a versenytársakról kapott informásciókat. </t>
  </si>
  <si>
    <t>A tényleges árbevétel elmarad az üzleti tervben leírtaktól</t>
  </si>
  <si>
    <t xml:space="preserve">Szakember segítségének igénybevételével új marketing tervet készíteni </t>
  </si>
  <si>
    <t>Fodrász vállalkozó</t>
  </si>
  <si>
    <t>Szakszerű, modern, magas színvonalú szolgáltatásnyújtás, kreatív és munkámra igényes, valamint egyedi igények elérésének lehetősége. Olyan helyen, ahol minden vendég komfortosan érzi magát.</t>
  </si>
  <si>
    <t>Lassulva növekvő, mert a marketingnek el kell jutni az emberekhez.</t>
  </si>
  <si>
    <t>Közvetlen ismerősöktől kérdeztem, hogy van-e a közelben fodrász szalon, és ha van milyen környezetben, feltételekkel dolgozik a fodrász.</t>
  </si>
  <si>
    <t>Az alapanyagokat, termékeket nagykereskedőktől, területi képviselőktől, márkaképviseletektől fogom beszerezni. Hair-line Kft. Még nem született sem írásban sem szóban megállapodás egyelőre.</t>
  </si>
  <si>
    <t>vásárolt anyagok költségei</t>
  </si>
  <si>
    <t>KATA</t>
  </si>
  <si>
    <t>Anyagbeszerzés</t>
  </si>
  <si>
    <t>Kötelező tájékoztatás</t>
  </si>
  <si>
    <t>X</t>
  </si>
  <si>
    <t>Elektronikus formában beküldöm az üzleti tervet excel és pdf formátumban a mellékletek másolataival együtt a honlapon szereplő elvárásoknak megfelelően.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</si>
  <si>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</si>
  <si>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</si>
  <si>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</si>
  <si>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</si>
  <si>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</si>
  <si>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</si>
  <si>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</si>
  <si>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</si>
  <si>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</si>
  <si>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</si>
  <si>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</si>
  <si>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</si>
  <si>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</si>
  <si>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</si>
  <si>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</si>
  <si>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</si>
  <si>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</si>
  <si>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</si>
  <si>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</si>
  <si>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</si>
  <si>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</si>
  <si>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</si>
  <si>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</si>
  <si>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</si>
  <si>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</si>
  <si>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</si>
  <si>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</si>
  <si>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</si>
  <si>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</si>
  <si>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</si>
  <si>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</si>
  <si>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</si>
  <si>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</si>
  <si>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</si>
  <si>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</si>
  <si>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</si>
  <si>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</si>
  <si>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</si>
  <si>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</si>
  <si>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</si>
  <si>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</si>
  <si>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</si>
  <si>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</si>
  <si>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</si>
  <si>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</si>
  <si>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</si>
  <si>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</si>
  <si>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</si>
  <si>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</si>
  <si>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</si>
  <si>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</si>
  <si>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</si>
  <si>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</si>
  <si>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</si>
  <si>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</si>
  <si>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</si>
  <si>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</si>
  <si>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</si>
  <si>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</si>
  <si>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</si>
  <si>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</si>
  <si>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</si>
  <si>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</si>
  <si>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</si>
  <si>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</si>
  <si>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</si>
  <si>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</si>
  <si>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</si>
  <si>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</si>
  <si>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</si>
  <si>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</si>
  <si>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</si>
  <si>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</si>
  <si>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</si>
  <si>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</si>
  <si>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</si>
  <si>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</si>
  <si>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</si>
  <si>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</si>
  <si>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</si>
  <si>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</si>
  <si>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</si>
  <si>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</si>
  <si>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</si>
  <si>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</si>
  <si>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</si>
  <si>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</si>
  <si>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</si>
  <si>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</si>
  <si>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</si>
  <si>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</si>
  <si>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</si>
  <si>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</si>
  <si>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</si>
  <si>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</si>
  <si>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</si>
  <si>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</si>
  <si>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</si>
  <si>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</si>
  <si>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</si>
  <si>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</si>
  <si>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</si>
  <si>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</si>
  <si>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</si>
  <si>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</si>
  <si>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</si>
  <si>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</si>
  <si>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</si>
  <si>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</si>
  <si>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</si>
  <si>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</si>
  <si>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</si>
  <si>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</si>
  <si>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</si>
  <si>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</si>
  <si>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</si>
  <si>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</si>
  <si>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</si>
  <si>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</si>
  <si>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</si>
  <si>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</si>
  <si>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</si>
  <si>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</si>
  <si>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</si>
  <si>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</si>
  <si>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</si>
  <si>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</si>
  <si>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</si>
  <si>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</si>
  <si>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</si>
  <si>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</si>
  <si>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</si>
  <si>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</si>
  <si>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</si>
  <si>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</si>
  <si>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</si>
  <si>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</si>
  <si>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</si>
  <si>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</si>
  <si>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</si>
  <si>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</si>
  <si>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</si>
  <si>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</si>
  <si>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</si>
  <si>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</si>
  <si>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</si>
  <si>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</si>
  <si>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</si>
  <si>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</si>
  <si>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</si>
  <si>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</si>
  <si>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</si>
  <si>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</si>
  <si>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</si>
  <si>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</si>
  <si>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</si>
  <si>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</si>
  <si>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</si>
  <si>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</si>
  <si>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</si>
  <si>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</si>
  <si>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</si>
  <si>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</si>
  <si>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</si>
  <si>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</si>
  <si>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</si>
  <si>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</si>
  <si>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</si>
  <si>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</si>
  <si>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</si>
  <si>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</si>
  <si>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</si>
  <si>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</si>
  <si>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</si>
  <si>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</si>
  <si>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</si>
  <si>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</si>
  <si>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</si>
  <si>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</si>
  <si>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</si>
  <si>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</si>
  <si>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</si>
  <si>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</si>
  <si>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</si>
  <si>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</si>
  <si>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</si>
  <si>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</si>
  <si>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</si>
  <si>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</si>
  <si>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</si>
  <si>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</si>
  <si>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</si>
  <si>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</si>
  <si>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</si>
  <si>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</si>
  <si>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</si>
  <si>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</si>
  <si>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</si>
  <si>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</si>
  <si>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</si>
  <si>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</si>
  <si>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</si>
  <si>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</si>
  <si>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</si>
  <si>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</si>
  <si>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</si>
  <si>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</si>
  <si>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</si>
  <si>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</si>
  <si>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</si>
  <si>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</si>
  <si>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</si>
  <si>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</si>
  <si>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</si>
  <si>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</si>
  <si>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</si>
  <si>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</si>
  <si>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</si>
  <si>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</si>
  <si>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</si>
  <si>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</si>
  <si>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</si>
  <si>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</si>
  <si>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</si>
  <si>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</si>
  <si>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</si>
  <si>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</si>
  <si>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</si>
  <si>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</si>
  <si>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</si>
  <si>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NMRVA</t>
  </si>
  <si>
    <t>Dudás Tímea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</si>
</sst>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s>
  <fonts count="118">
    <font>
      <sz val="11"/>
      <color theme="1"/>
      <name val="Calibri"/>
      <family val="2"/>
      <charset val="238"/>
      <scheme val="minor"/>
    </font>
    <font>
      <b/>
      <sz val="16"/>
      <color indexed="8"/>
      <name val="Arial"/>
      <family val="2"/>
      <charset val="238"/>
    </font>
    <font>
      <b/>
      <sz val="12"/>
      <color indexed="8"/>
      <name val="Arial"/>
      <family val="2"/>
      <charset val="238"/>
    </font>
    <font>
      <b/>
      <sz val="12"/>
      <color indexed="10"/>
      <name val="Arial"/>
      <family val="2"/>
      <charset val="238"/>
    </font>
    <font>
      <sz val="10"/>
      <name val="Arial"/>
      <family val="2"/>
      <charset val="238"/>
    </font>
    <font>
      <sz val="20"/>
      <color indexed="8"/>
      <name val="Arial"/>
      <family val="2"/>
      <charset val="238"/>
    </font>
    <font>
      <sz val="12"/>
      <color indexed="8"/>
      <name val="Arial"/>
      <family val="2"/>
      <charset val="238"/>
    </font>
    <font>
      <b/>
      <sz val="18"/>
      <name val="Arial"/>
      <family val="2"/>
      <charset val="238"/>
    </font>
    <font>
      <b/>
      <sz val="22"/>
      <color indexed="8"/>
      <name val="Arial"/>
      <family val="2"/>
      <charset val="238"/>
    </font>
    <font>
      <sz val="11"/>
      <color indexed="8"/>
      <name val="Arial"/>
      <family val="2"/>
      <charset val="238"/>
    </font>
    <font>
      <b/>
      <sz val="11"/>
      <color indexed="8"/>
      <name val="Arial"/>
      <family val="2"/>
      <charset val="238"/>
    </font>
    <font>
      <b/>
      <sz val="8"/>
      <color indexed="8"/>
      <name val="Arial"/>
      <family val="2"/>
      <charset val="238"/>
    </font>
    <font>
      <sz val="7"/>
      <color indexed="8"/>
      <name val="Arial"/>
      <family val="2"/>
      <charset val="238"/>
    </font>
    <font>
      <i/>
      <sz val="12"/>
      <color indexed="8"/>
      <name val="Arial"/>
      <family val="2"/>
      <charset val="238"/>
    </font>
    <font>
      <i/>
      <sz val="12"/>
      <name val="Arial"/>
      <family val="2"/>
      <charset val="238"/>
    </font>
    <font>
      <b/>
      <sz val="18"/>
      <color indexed="8"/>
      <name val="Arial"/>
      <family val="2"/>
      <charset val="238"/>
    </font>
    <font>
      <sz val="14"/>
      <color indexed="8"/>
      <name val="Arial"/>
      <family val="2"/>
      <charset val="238"/>
    </font>
    <font>
      <b/>
      <i/>
      <sz val="12"/>
      <color indexed="55"/>
      <name val="Arial"/>
      <family val="2"/>
      <charset val="238"/>
    </font>
    <font>
      <b/>
      <u/>
      <sz val="12"/>
      <color indexed="8"/>
      <name val="Arial"/>
      <family val="2"/>
      <charset val="238"/>
    </font>
    <font>
      <sz val="12"/>
      <name val="Arial"/>
      <family val="2"/>
      <charset val="238"/>
    </font>
    <font>
      <u/>
      <sz val="12"/>
      <name val="Arial"/>
      <family val="2"/>
      <charset val="238"/>
    </font>
    <font>
      <b/>
      <sz val="24"/>
      <color indexed="8"/>
      <name val="Arial"/>
      <family val="2"/>
      <charset val="238"/>
    </font>
    <font>
      <sz val="16"/>
      <color indexed="8"/>
      <name val="Arial"/>
      <family val="2"/>
      <charset val="238"/>
    </font>
    <font>
      <b/>
      <sz val="10"/>
      <color indexed="8"/>
      <name val="Arial"/>
      <family val="2"/>
      <charset val="238"/>
    </font>
    <font>
      <b/>
      <sz val="12"/>
      <color indexed="56"/>
      <name val="Arial"/>
      <family val="2"/>
      <charset val="238"/>
    </font>
    <font>
      <b/>
      <i/>
      <sz val="12"/>
      <color indexed="8"/>
      <name val="Arial"/>
      <family val="2"/>
      <charset val="238"/>
    </font>
    <font>
      <sz val="10"/>
      <color indexed="8"/>
      <name val="Arial"/>
      <family val="2"/>
      <charset val="238"/>
    </font>
    <font>
      <b/>
      <u/>
      <sz val="10"/>
      <color indexed="8"/>
      <name val="Arial"/>
      <family val="2"/>
      <charset val="238"/>
    </font>
    <font>
      <b/>
      <u/>
      <sz val="12"/>
      <color indexed="13"/>
      <name val="Arial"/>
      <family val="2"/>
      <charset val="238"/>
    </font>
    <font>
      <sz val="9"/>
      <color indexed="8"/>
      <name val="Arial"/>
      <family val="2"/>
      <charset val="238"/>
    </font>
    <font>
      <b/>
      <sz val="12"/>
      <name val="Arial"/>
      <family val="2"/>
      <charset val="238"/>
    </font>
    <font>
      <b/>
      <sz val="18"/>
      <color indexed="30"/>
      <name val="Arial"/>
      <family val="2"/>
      <charset val="238"/>
    </font>
    <font>
      <b/>
      <u/>
      <sz val="12"/>
      <name val="Arial"/>
      <family val="2"/>
      <charset val="238"/>
    </font>
    <font>
      <sz val="11"/>
      <color indexed="8"/>
      <name val="Calibri"/>
      <family val="2"/>
      <charset val="238"/>
    </font>
    <font>
      <b/>
      <sz val="14"/>
      <color indexed="8"/>
      <name val="Arial"/>
      <family val="2"/>
      <charset val="238"/>
    </font>
    <font>
      <sz val="12"/>
      <color indexed="10"/>
      <name val="Arial"/>
      <family val="2"/>
      <charset val="238"/>
    </font>
    <font>
      <i/>
      <u/>
      <sz val="12"/>
      <color indexed="10"/>
      <name val="Arial"/>
      <family val="2"/>
      <charset val="238"/>
    </font>
    <font>
      <u/>
      <sz val="12"/>
      <color indexed="51"/>
      <name val="Arial"/>
      <family val="2"/>
      <charset val="238"/>
    </font>
    <font>
      <sz val="22"/>
      <color indexed="8"/>
      <name val="Arial"/>
      <family val="2"/>
      <charset val="238"/>
    </font>
    <font>
      <sz val="8"/>
      <color indexed="9"/>
      <name val="Arial"/>
      <family val="2"/>
      <charset val="238"/>
    </font>
    <font>
      <b/>
      <u/>
      <sz val="12"/>
      <color indexed="10"/>
      <name val="Arial"/>
      <family val="2"/>
      <charset val="238"/>
    </font>
    <font>
      <b/>
      <i/>
      <sz val="12"/>
      <color indexed="10"/>
      <name val="Arial"/>
      <family val="2"/>
      <charset val="238"/>
    </font>
    <font>
      <sz val="8"/>
      <color indexed="55"/>
      <name val="Arial"/>
      <family val="2"/>
      <charset val="238"/>
    </font>
    <font>
      <sz val="12"/>
      <color indexed="55"/>
      <name val="Arial"/>
      <family val="2"/>
      <charset val="238"/>
    </font>
    <font>
      <sz val="8"/>
      <color indexed="9"/>
      <name val="Arial"/>
      <family val="2"/>
      <charset val="238"/>
    </font>
    <font>
      <b/>
      <sz val="9"/>
      <color indexed="8"/>
      <name val="Arial"/>
      <family val="2"/>
      <charset val="238"/>
    </font>
    <font>
      <u/>
      <sz val="12"/>
      <color indexed="12"/>
      <name val="Calibri"/>
      <family val="2"/>
      <charset val="238"/>
    </font>
    <font>
      <sz val="12"/>
      <color indexed="22"/>
      <name val="Arial"/>
      <family val="2"/>
      <charset val="238"/>
    </font>
    <font>
      <u/>
      <sz val="10"/>
      <color indexed="62"/>
      <name val="Arial"/>
      <family val="2"/>
      <charset val="238"/>
    </font>
    <font>
      <u/>
      <sz val="12"/>
      <color indexed="12"/>
      <name val="Arial"/>
      <family val="2"/>
      <charset val="238"/>
    </font>
    <font>
      <b/>
      <u/>
      <sz val="14"/>
      <name val="Arial"/>
      <family val="2"/>
      <charset val="238"/>
    </font>
    <font>
      <u/>
      <sz val="14"/>
      <name val="Arial"/>
      <family val="2"/>
      <charset val="238"/>
    </font>
    <font>
      <b/>
      <u/>
      <sz val="18"/>
      <color indexed="30"/>
      <name val="Arial"/>
      <family val="2"/>
      <charset val="238"/>
    </font>
    <font>
      <b/>
      <u/>
      <sz val="16"/>
      <color indexed="8"/>
      <name val="Arial"/>
      <family val="2"/>
      <charset val="238"/>
    </font>
    <font>
      <b/>
      <u/>
      <sz val="18"/>
      <color indexed="8"/>
      <name val="Arial"/>
      <family val="2"/>
      <charset val="238"/>
    </font>
    <font>
      <b/>
      <i/>
      <sz val="14"/>
      <color indexed="8"/>
      <name val="Arial"/>
      <family val="2"/>
      <charset val="238"/>
    </font>
    <font>
      <i/>
      <sz val="14"/>
      <color indexed="8"/>
      <name val="Arial"/>
      <family val="2"/>
      <charset val="238"/>
    </font>
    <font>
      <b/>
      <i/>
      <u/>
      <sz val="12"/>
      <color indexed="10"/>
      <name val="Arial"/>
      <family val="2"/>
      <charset val="238"/>
    </font>
    <font>
      <i/>
      <sz val="12"/>
      <color indexed="10"/>
      <name val="Arial"/>
      <family val="2"/>
      <charset val="238"/>
    </font>
    <font>
      <i/>
      <sz val="16"/>
      <color indexed="8"/>
      <name val="Arial"/>
      <family val="2"/>
      <charset val="238"/>
    </font>
    <font>
      <i/>
      <u/>
      <sz val="16"/>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indexed="8"/>
      <name val="Arial"/>
      <family val="2"/>
      <charset val="238"/>
    </font>
    <font>
      <b/>
      <sz val="11"/>
      <color indexed="8"/>
      <name val="Calibri"/>
      <family val="2"/>
      <charset val="238"/>
    </font>
    <font>
      <sz val="11"/>
      <color indexed="9"/>
      <name val="Calibri"/>
      <family val="2"/>
      <charset val="238"/>
    </font>
    <font>
      <b/>
      <sz val="22"/>
      <color indexed="8"/>
      <name val="Calibri"/>
      <family val="2"/>
      <charset val="238"/>
    </font>
    <font>
      <sz val="14"/>
      <color indexed="8"/>
      <name val="Calibri"/>
      <family val="2"/>
      <charset val="238"/>
    </font>
    <font>
      <sz val="12"/>
      <color indexed="8"/>
      <name val="Calibri"/>
      <family val="2"/>
      <charset val="238"/>
    </font>
    <font>
      <b/>
      <sz val="14"/>
      <color indexed="8"/>
      <name val="Calibri"/>
      <family val="2"/>
      <charset val="238"/>
    </font>
    <font>
      <b/>
      <sz val="12"/>
      <color indexed="8"/>
      <name val="Calibri"/>
      <family val="2"/>
      <charset val="238"/>
    </font>
    <font>
      <b/>
      <sz val="16"/>
      <color indexed="8"/>
      <name val="Calibri"/>
      <family val="2"/>
      <charset val="238"/>
    </font>
    <font>
      <b/>
      <u/>
      <sz val="18"/>
      <color indexed="12"/>
      <name val="Calibri"/>
      <family val="2"/>
      <charset val="238"/>
    </font>
    <font>
      <b/>
      <sz val="10"/>
      <color indexed="8"/>
      <name val="Calibri"/>
      <family val="2"/>
      <charset val="238"/>
    </font>
    <font>
      <sz val="16"/>
      <color indexed="8"/>
      <name val="Calibri"/>
      <family val="2"/>
      <charset val="238"/>
    </font>
    <font>
      <sz val="11"/>
      <name val="Calibri"/>
      <family val="2"/>
      <charset val="238"/>
    </font>
    <font>
      <sz val="11"/>
      <color indexed="10"/>
      <name val="Calibri"/>
      <family val="2"/>
      <charset val="238"/>
    </font>
    <font>
      <sz val="8"/>
      <name val="Calibri"/>
      <family val="2"/>
      <charset val="238"/>
    </font>
    <font>
      <sz val="11"/>
      <color theme="1"/>
      <name val="Calibri"/>
      <family val="2"/>
      <charset val="238"/>
      <scheme val="minor"/>
    </font>
    <font>
      <u/>
      <sz val="11"/>
      <color theme="10"/>
      <name val="Calibri"/>
      <family val="2"/>
      <charset val="238"/>
      <scheme val="minor"/>
    </font>
    <font>
      <u/>
      <sz val="7.7"/>
      <color theme="10"/>
      <name val="Calibri"/>
      <family val="2"/>
      <charset val="238"/>
    </font>
    <font>
      <sz val="10"/>
      <color rgb="FF000000"/>
      <name val="Sans"/>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4"/>
        <bgColor indexed="64"/>
      </patternFill>
    </fill>
    <fill>
      <patternFill patternType="solid">
        <fgColor indexed="36"/>
        <bgColor indexed="64"/>
      </patternFill>
    </fill>
    <fill>
      <patternFill patternType="solid">
        <fgColor indexed="60"/>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190">
    <border>
      <left/>
      <right/>
      <top/>
      <bottom/>
      <diagonal/>
    </border>
    <border>
      <left style="medium">
        <color indexed="64"/>
      </left>
      <right/>
      <top/>
      <bottom style="medium">
        <color indexed="8"/>
      </bottom>
      <diagonal/>
    </border>
    <border>
      <left style="medium">
        <color indexed="64"/>
      </left>
      <right/>
      <top/>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8"/>
      </top>
      <bottom style="medium">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8"/>
      </left>
      <right/>
      <top style="medium">
        <color indexed="8"/>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bottom style="medium">
        <color indexed="8"/>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medium">
        <color indexed="8"/>
      </right>
      <top/>
      <bottom style="medium">
        <color indexed="8"/>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8"/>
      </bottom>
      <diagonal/>
    </border>
    <border>
      <left/>
      <right style="medium">
        <color indexed="8"/>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8"/>
      </left>
      <right style="medium">
        <color indexed="8"/>
      </right>
      <top style="medium">
        <color indexed="64"/>
      </top>
      <bottom style="medium">
        <color indexed="64"/>
      </bottom>
      <diagonal/>
    </border>
    <border>
      <left/>
      <right style="medium">
        <color indexed="8"/>
      </right>
      <top style="medium">
        <color indexed="64"/>
      </top>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10"/>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8"/>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bottom style="medium">
        <color indexed="8"/>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8"/>
      </right>
      <top/>
      <bottom style="medium">
        <color indexed="8"/>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medium">
        <color indexed="8"/>
      </right>
      <top style="medium">
        <color indexed="64"/>
      </top>
      <bottom style="medium">
        <color indexed="64"/>
      </bottom>
      <diagonal/>
    </border>
    <border>
      <left/>
      <right style="thick">
        <color indexed="64"/>
      </right>
      <top/>
      <bottom style="medium">
        <color indexed="8"/>
      </bottom>
      <diagonal/>
    </border>
    <border>
      <left style="thick">
        <color indexed="64"/>
      </left>
      <right style="medium">
        <color indexed="8"/>
      </right>
      <top/>
      <bottom style="thick">
        <color indexed="64"/>
      </bottom>
      <diagonal/>
    </border>
    <border>
      <left/>
      <right style="medium">
        <color indexed="8"/>
      </right>
      <top/>
      <bottom style="thick">
        <color indexed="64"/>
      </bottom>
      <diagonal/>
    </border>
    <border>
      <left/>
      <right style="thick">
        <color indexed="64"/>
      </right>
      <top/>
      <bottom style="thick">
        <color indexed="64"/>
      </bottom>
      <diagonal/>
    </border>
    <border>
      <left/>
      <right style="medium">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8"/>
      </left>
      <right style="thick">
        <color indexed="64"/>
      </right>
      <top style="medium">
        <color indexed="64"/>
      </top>
      <bottom/>
      <diagonal/>
    </border>
    <border>
      <left style="thick">
        <color indexed="64"/>
      </left>
      <right style="medium">
        <color indexed="8"/>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medium">
        <color indexed="8"/>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style="thick">
        <color indexed="64"/>
      </right>
      <top style="medium">
        <color indexed="8"/>
      </top>
      <bottom style="medium">
        <color indexed="8"/>
      </bottom>
      <diagonal/>
    </border>
    <border>
      <left style="thick">
        <color indexed="64"/>
      </left>
      <right/>
      <top style="medium">
        <color indexed="8"/>
      </top>
      <bottom style="medium">
        <color indexed="8"/>
      </bottom>
      <diagonal/>
    </border>
    <border>
      <left style="thick">
        <color indexed="64"/>
      </left>
      <right/>
      <top style="medium">
        <color indexed="64"/>
      </top>
      <bottom style="medium">
        <color indexed="8"/>
      </bottom>
      <diagonal/>
    </border>
    <border>
      <left style="thick">
        <color indexed="64"/>
      </left>
      <right/>
      <top/>
      <bottom style="medium">
        <color indexed="8"/>
      </bottom>
      <diagonal/>
    </border>
    <border>
      <left style="thick">
        <color indexed="64"/>
      </left>
      <right/>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8"/>
      </bottom>
      <diagonal/>
    </border>
    <border>
      <left style="medium">
        <color indexed="64"/>
      </left>
      <right style="thin">
        <color indexed="64"/>
      </right>
      <top/>
      <bottom style="medium">
        <color indexed="64"/>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64"/>
      </right>
      <top style="medium">
        <color indexed="64"/>
      </top>
      <bottom style="medium">
        <color indexed="8"/>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indexed="8"/>
      </bottom>
      <diagonal/>
    </border>
    <border>
      <left style="thick">
        <color indexed="64"/>
      </left>
      <right style="medium">
        <color indexed="8"/>
      </right>
      <top/>
      <bottom/>
      <diagonal/>
    </border>
    <border>
      <left style="thick">
        <color indexed="64"/>
      </left>
      <right style="medium">
        <color indexed="8"/>
      </right>
      <top/>
      <bottom style="medium">
        <color indexed="64"/>
      </bottom>
      <diagonal/>
    </border>
    <border>
      <left style="thick">
        <color indexed="64"/>
      </left>
      <right style="medium">
        <color indexed="8"/>
      </right>
      <top style="medium">
        <color indexed="8"/>
      </top>
      <bottom style="medium">
        <color indexed="8"/>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8"/>
      </top>
      <bottom/>
      <diagonal/>
    </border>
    <border>
      <left style="thin">
        <color indexed="64"/>
      </left>
      <right style="medium">
        <color indexed="64"/>
      </right>
      <top/>
      <bottom/>
      <diagonal/>
    </border>
    <border>
      <left style="medium">
        <color indexed="64"/>
      </left>
      <right style="medium">
        <color indexed="10"/>
      </right>
      <top/>
      <bottom style="medium">
        <color indexed="8"/>
      </bottom>
      <diagonal/>
    </border>
    <border>
      <left style="medium">
        <color indexed="64"/>
      </left>
      <right style="medium">
        <color indexed="10"/>
      </right>
      <top/>
      <bottom style="medium">
        <color indexed="64"/>
      </bottom>
      <diagonal/>
    </border>
    <border>
      <left style="medium">
        <color indexed="64"/>
      </left>
      <right style="medium">
        <color indexed="64"/>
      </right>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ck">
        <color indexed="64"/>
      </left>
      <right/>
      <top/>
      <bottom style="thin">
        <color indexed="64"/>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medium">
        <color indexed="64"/>
      </right>
      <top style="medium">
        <color indexed="8"/>
      </top>
      <bottom/>
      <diagonal/>
    </border>
    <border>
      <left style="medium">
        <color indexed="8"/>
      </left>
      <right/>
      <top/>
      <bottom style="medium">
        <color indexed="64"/>
      </bottom>
      <diagonal/>
    </border>
    <border>
      <left style="medium">
        <color indexed="8"/>
      </left>
      <right/>
      <top/>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style="medium">
        <color indexed="64"/>
      </left>
      <right/>
      <top style="medium">
        <color indexed="8"/>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8"/>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style="medium">
        <color indexed="64"/>
      </right>
      <top style="medium">
        <color indexed="64"/>
      </top>
      <bottom/>
      <diagonal/>
    </border>
    <border>
      <left style="medium">
        <color indexed="8"/>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8"/>
      </top>
      <bottom/>
      <diagonal/>
    </border>
    <border>
      <left/>
      <right style="medium">
        <color indexed="64"/>
      </right>
      <top style="medium">
        <color indexed="8"/>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43" fontId="33" fillId="0" borderId="0" applyFont="0" applyFill="0" applyBorder="0" applyAlignment="0" applyProtection="0"/>
    <xf numFmtId="43" fontId="33" fillId="0" borderId="0" applyFont="0" applyFill="0" applyBorder="0" applyAlignment="0" applyProtection="0"/>
    <xf numFmtId="0" fontId="83" fillId="0" borderId="0" applyNumberFormat="0" applyFill="0" applyBorder="0" applyAlignment="0" applyProtection="0">
      <alignment vertical="top"/>
      <protection locked="0"/>
    </xf>
    <xf numFmtId="0" fontId="82" fillId="0" borderId="0" applyNumberFormat="0" applyFill="0" applyBorder="0" applyAlignment="0" applyProtection="0"/>
    <xf numFmtId="0" fontId="4" fillId="0" borderId="0"/>
    <xf numFmtId="0" fontId="81" fillId="0" borderId="0"/>
    <xf numFmtId="0" fontId="84" fillId="0" borderId="0"/>
    <xf numFmtId="44" fontId="33" fillId="0" borderId="0" applyFont="0" applyFill="0" applyBorder="0" applyAlignment="0" applyProtection="0"/>
    <xf numFmtId="9" fontId="33" fillId="0" borderId="0" applyFont="0" applyFill="0" applyBorder="0" applyAlignment="0" applyProtection="0"/>
    <xf numFmtId="0" fontId="85" fillId="13" borderId="0" applyNumberFormat="0" applyBorder="0" applyAlignment="0" applyProtection="0"/>
  </cellStyleXfs>
  <cellXfs count="140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6" fillId="2" borderId="0" xfId="0" applyFont="1" applyFill="1" applyAlignment="1">
      <alignment vertical="center"/>
    </xf>
    <xf numFmtId="0" fontId="2" fillId="3" borderId="0" xfId="0" applyFont="1" applyFill="1" applyAlignment="1">
      <alignment vertical="center" wrapText="1"/>
    </xf>
    <xf numFmtId="0" fontId="6" fillId="4" borderId="0" xfId="0" applyFont="1" applyFill="1" applyBorder="1" applyAlignment="1">
      <alignment vertical="center"/>
    </xf>
    <xf numFmtId="0" fontId="8" fillId="2" borderId="0" xfId="0" applyFont="1" applyFill="1" applyBorder="1" applyAlignment="1">
      <alignmen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xf>
    <xf numFmtId="0" fontId="9" fillId="2" borderId="0" xfId="0" applyFont="1" applyFill="1"/>
    <xf numFmtId="0" fontId="9" fillId="2" borderId="0" xfId="0" applyFont="1" applyFill="1" applyAlignment="1">
      <alignment vertical="center"/>
    </xf>
    <xf numFmtId="0" fontId="8" fillId="2" borderId="0" xfId="0" applyFont="1" applyFill="1" applyAlignment="1">
      <alignment vertical="center"/>
    </xf>
    <xf numFmtId="164" fontId="12" fillId="2" borderId="0" xfId="0" applyNumberFormat="1" applyFont="1" applyFill="1" applyAlignment="1">
      <alignment horizontal="right" vertical="center"/>
    </xf>
    <xf numFmtId="1" fontId="12" fillId="2" borderId="0" xfId="0" applyNumberFormat="1" applyFont="1" applyFill="1" applyAlignment="1">
      <alignment horizontal="right" vertical="center"/>
    </xf>
    <xf numFmtId="1" fontId="9" fillId="2" borderId="0" xfId="0" applyNumberFormat="1" applyFont="1" applyFill="1" applyAlignment="1">
      <alignment vertical="center"/>
    </xf>
    <xf numFmtId="0" fontId="6"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vertical="center" wrapText="1"/>
    </xf>
    <xf numFmtId="0" fontId="6" fillId="2" borderId="0" xfId="0" applyFont="1" applyFill="1" applyAlignment="1">
      <alignment horizontal="justify" vertical="center"/>
    </xf>
    <xf numFmtId="0" fontId="6" fillId="2" borderId="0" xfId="0" applyFont="1" applyFill="1" applyAlignment="1">
      <alignment horizontal="left" vertical="center"/>
    </xf>
    <xf numFmtId="0" fontId="15" fillId="2" borderId="0" xfId="0" applyFont="1" applyFill="1" applyAlignment="1">
      <alignment horizontal="left" vertical="center"/>
    </xf>
    <xf numFmtId="0" fontId="13" fillId="2" borderId="0" xfId="0" applyFont="1" applyFill="1" applyAlignment="1">
      <alignment horizontal="left" vertical="center" inden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2" borderId="9"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xf numFmtId="0" fontId="6" fillId="4" borderId="0" xfId="0" applyFont="1" applyFill="1" applyBorder="1" applyAlignment="1">
      <alignment vertical="top" wrapText="1"/>
    </xf>
    <xf numFmtId="0" fontId="6" fillId="2" borderId="0" xfId="0" applyFont="1" applyFill="1" applyBorder="1" applyAlignment="1">
      <alignment vertical="center"/>
    </xf>
    <xf numFmtId="0" fontId="19" fillId="2" borderId="0" xfId="0" applyFont="1" applyFill="1" applyBorder="1" applyAlignment="1">
      <alignment vertical="center"/>
    </xf>
    <xf numFmtId="0" fontId="9" fillId="2" borderId="0" xfId="0" applyFont="1" applyFill="1" applyBorder="1"/>
    <xf numFmtId="0" fontId="9" fillId="2" borderId="0" xfId="0" applyFont="1" applyFill="1" applyBorder="1" applyAlignment="1">
      <alignment vertical="center"/>
    </xf>
    <xf numFmtId="0" fontId="20" fillId="2" borderId="0" xfId="3" applyFont="1" applyFill="1" applyBorder="1" applyAlignment="1" applyProtection="1">
      <alignment vertical="center"/>
    </xf>
    <xf numFmtId="0" fontId="6" fillId="2" borderId="0" xfId="0" applyFont="1" applyFill="1" applyBorder="1" applyAlignment="1">
      <alignment wrapText="1"/>
    </xf>
    <xf numFmtId="0" fontId="9" fillId="0" borderId="0" xfId="0" applyFont="1" applyAlignment="1">
      <alignment vertical="center"/>
    </xf>
    <xf numFmtId="0" fontId="9" fillId="0" borderId="0" xfId="0" applyFont="1" applyAlignment="1"/>
    <xf numFmtId="0" fontId="1" fillId="0" borderId="0" xfId="0" applyFont="1" applyAlignment="1">
      <alignment horizontal="right" vertical="center"/>
    </xf>
    <xf numFmtId="0" fontId="16" fillId="2" borderId="0" xfId="0" applyFont="1" applyFill="1" applyAlignment="1">
      <alignment vertical="center"/>
    </xf>
    <xf numFmtId="0" fontId="13" fillId="2" borderId="12" xfId="0" applyFont="1" applyFill="1" applyBorder="1" applyAlignment="1">
      <alignment vertical="center"/>
    </xf>
    <xf numFmtId="0" fontId="2" fillId="2" borderId="1" xfId="0" applyFont="1" applyFill="1" applyBorder="1" applyAlignment="1">
      <alignment vertical="center" wrapText="1"/>
    </xf>
    <xf numFmtId="0" fontId="2" fillId="2" borderId="13" xfId="0" applyFont="1" applyFill="1" applyBorder="1" applyAlignment="1">
      <alignment vertical="center" wrapText="1"/>
    </xf>
    <xf numFmtId="0" fontId="10" fillId="2" borderId="14" xfId="0" applyFont="1" applyFill="1" applyBorder="1" applyAlignment="1">
      <alignment horizontal="left" vertical="center" wrapText="1"/>
    </xf>
    <xf numFmtId="0" fontId="2" fillId="2" borderId="12" xfId="0" applyFont="1" applyFill="1" applyBorder="1" applyAlignment="1">
      <alignment vertical="center" wrapText="1"/>
    </xf>
    <xf numFmtId="0" fontId="13" fillId="2" borderId="15"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7" xfId="0" applyFont="1" applyFill="1" applyBorder="1" applyAlignment="1">
      <alignment vertical="center"/>
    </xf>
    <xf numFmtId="0" fontId="6" fillId="0" borderId="0" xfId="0" applyFont="1" applyAlignment="1">
      <alignment vertical="center" wrapText="1"/>
    </xf>
    <xf numFmtId="0" fontId="9" fillId="0" borderId="0" xfId="0" applyFont="1" applyBorder="1" applyAlignment="1">
      <alignment vertical="center"/>
    </xf>
    <xf numFmtId="0" fontId="2" fillId="2" borderId="15"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2" fillId="2" borderId="15" xfId="0" applyFont="1" applyFill="1" applyBorder="1" applyAlignment="1">
      <alignment vertical="center" wrapText="1"/>
    </xf>
    <xf numFmtId="0" fontId="2" fillId="2" borderId="14"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9" fillId="2" borderId="0" xfId="3" applyFont="1" applyFill="1" applyBorder="1" applyAlignment="1" applyProtection="1">
      <alignment vertical="center"/>
    </xf>
    <xf numFmtId="0" fontId="6" fillId="0" borderId="0" xfId="0" applyFont="1" applyAlignment="1">
      <alignment vertical="center"/>
    </xf>
    <xf numFmtId="0" fontId="13" fillId="2" borderId="0" xfId="0" applyFont="1" applyFill="1" applyBorder="1" applyAlignment="1">
      <alignment horizontal="left" vertical="center"/>
    </xf>
    <xf numFmtId="0" fontId="14" fillId="2" borderId="0" xfId="0" applyFont="1" applyFill="1" applyBorder="1" applyAlignment="1">
      <alignment vertical="center" wrapText="1"/>
    </xf>
    <xf numFmtId="0" fontId="6" fillId="2" borderId="0" xfId="0" applyFont="1" applyFill="1" applyBorder="1" applyAlignment="1">
      <alignment vertical="center" wrapText="1"/>
    </xf>
    <xf numFmtId="0" fontId="6" fillId="4" borderId="0" xfId="0" applyFont="1" applyFill="1" applyBorder="1" applyAlignment="1">
      <alignment horizontal="center" vertical="center" wrapText="1"/>
    </xf>
    <xf numFmtId="0" fontId="19" fillId="0" borderId="0" xfId="5" applyFont="1" applyAlignment="1">
      <alignment vertical="center"/>
    </xf>
    <xf numFmtId="0" fontId="19" fillId="0" borderId="0" xfId="5" applyFont="1" applyBorder="1" applyAlignment="1">
      <alignment vertical="center"/>
    </xf>
    <xf numFmtId="0" fontId="6" fillId="2" borderId="0" xfId="0" applyFont="1" applyFill="1" applyBorder="1" applyAlignment="1">
      <alignment horizontal="justify" vertical="center" wrapText="1"/>
    </xf>
    <xf numFmtId="0" fontId="6" fillId="3" borderId="22" xfId="0" applyFont="1" applyFill="1" applyBorder="1" applyAlignment="1">
      <alignment vertical="center"/>
    </xf>
    <xf numFmtId="0" fontId="26" fillId="3" borderId="22" xfId="0" applyFont="1" applyFill="1" applyBorder="1" applyAlignment="1">
      <alignment vertical="center" wrapText="1"/>
    </xf>
    <xf numFmtId="0" fontId="9" fillId="3" borderId="22" xfId="0" applyFont="1" applyFill="1" applyBorder="1" applyAlignment="1">
      <alignment vertical="center" wrapText="1"/>
    </xf>
    <xf numFmtId="0" fontId="30" fillId="0" borderId="0" xfId="5" applyFont="1" applyAlignment="1">
      <alignment vertical="center"/>
    </xf>
    <xf numFmtId="0" fontId="8" fillId="2" borderId="0" xfId="0" applyFont="1" applyFill="1" applyAlignment="1">
      <alignment horizontal="center" vertical="center"/>
    </xf>
    <xf numFmtId="0" fontId="2" fillId="2" borderId="15" xfId="0" applyFont="1" applyFill="1" applyBorder="1" applyAlignment="1">
      <alignment horizontal="left" vertical="center" wrapText="1" indent="1"/>
    </xf>
    <xf numFmtId="0" fontId="19" fillId="2" borderId="0" xfId="0" applyFont="1" applyFill="1" applyAlignment="1">
      <alignment vertical="center"/>
    </xf>
    <xf numFmtId="0" fontId="2" fillId="2" borderId="0" xfId="0" applyFont="1" applyFill="1" applyAlignment="1">
      <alignment horizontal="left" vertical="center" indent="1"/>
    </xf>
    <xf numFmtId="0" fontId="1" fillId="2" borderId="0" xfId="0" applyFont="1" applyFill="1" applyAlignment="1">
      <alignment horizontal="left" vertical="center" indent="1"/>
    </xf>
    <xf numFmtId="0" fontId="2" fillId="2" borderId="23" xfId="0" applyFont="1" applyFill="1" applyBorder="1" applyAlignment="1">
      <alignment horizontal="center" vertical="center" wrapText="1"/>
    </xf>
    <xf numFmtId="0" fontId="13" fillId="2" borderId="21" xfId="0" applyFont="1" applyFill="1" applyBorder="1" applyAlignment="1">
      <alignment horizontal="left" vertical="center"/>
    </xf>
    <xf numFmtId="0" fontId="6" fillId="2" borderId="21" xfId="0" applyFont="1" applyFill="1" applyBorder="1" applyAlignment="1">
      <alignment vertical="center"/>
    </xf>
    <xf numFmtId="0" fontId="3" fillId="2" borderId="24" xfId="0" applyFont="1" applyFill="1" applyBorder="1" applyAlignment="1">
      <alignment horizontal="center" vertical="center" wrapText="1"/>
    </xf>
    <xf numFmtId="0" fontId="6" fillId="2" borderId="0" xfId="0" applyFont="1" applyFill="1" applyAlignment="1">
      <alignment horizontal="left" vertical="center" indent="1"/>
    </xf>
    <xf numFmtId="0" fontId="6" fillId="3" borderId="0" xfId="0" applyFont="1" applyFill="1" applyBorder="1" applyAlignment="1">
      <alignment vertical="center"/>
    </xf>
    <xf numFmtId="0" fontId="6" fillId="3" borderId="0" xfId="0" applyFont="1" applyFill="1" applyBorder="1" applyAlignment="1">
      <alignment vertical="top" wrapText="1"/>
    </xf>
    <xf numFmtId="0" fontId="6" fillId="3" borderId="15" xfId="0" applyFont="1" applyFill="1" applyBorder="1" applyAlignment="1">
      <alignment vertical="center" wrapText="1"/>
    </xf>
    <xf numFmtId="0" fontId="6" fillId="3" borderId="0" xfId="0" applyFont="1" applyFill="1" applyAlignment="1">
      <alignment vertical="center"/>
    </xf>
    <xf numFmtId="0" fontId="2" fillId="2" borderId="12"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13" fillId="2" borderId="12" xfId="0" applyFont="1" applyFill="1" applyBorder="1" applyAlignment="1">
      <alignment horizontal="left" vertical="center" indent="1"/>
    </xf>
    <xf numFmtId="0" fontId="3" fillId="2" borderId="21" xfId="0" applyFont="1" applyFill="1" applyBorder="1" applyAlignment="1">
      <alignment horizontal="center" vertical="center" wrapText="1"/>
    </xf>
    <xf numFmtId="0" fontId="6" fillId="2" borderId="5"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10" fillId="3" borderId="25" xfId="0" applyFont="1" applyFill="1" applyBorder="1" applyAlignment="1">
      <alignment vertical="center" wrapText="1"/>
    </xf>
    <xf numFmtId="0" fontId="26" fillId="3" borderId="26" xfId="0" applyFont="1" applyFill="1" applyBorder="1" applyAlignment="1">
      <alignment vertical="center" wrapText="1"/>
    </xf>
    <xf numFmtId="164" fontId="6" fillId="2" borderId="0" xfId="0" applyNumberFormat="1" applyFont="1" applyFill="1" applyAlignment="1">
      <alignment vertical="center"/>
    </xf>
    <xf numFmtId="0" fontId="6" fillId="2" borderId="0" xfId="0" applyFont="1" applyFill="1" applyAlignment="1">
      <alignment horizontal="center" vertical="center"/>
    </xf>
    <xf numFmtId="0" fontId="2" fillId="2" borderId="0" xfId="0" applyFont="1" applyFill="1" applyBorder="1" applyAlignment="1">
      <alignment horizontal="left" vertical="center" wrapText="1" indent="1"/>
    </xf>
    <xf numFmtId="0" fontId="2" fillId="4"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3" borderId="2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0" xfId="0" applyFont="1" applyFill="1" applyBorder="1" applyAlignment="1">
      <alignment horizontal="center" vertical="center" wrapText="1"/>
    </xf>
    <xf numFmtId="0" fontId="19" fillId="0" borderId="0" xfId="5" applyFont="1" applyAlignment="1">
      <alignment horizontal="justify" vertical="center"/>
    </xf>
    <xf numFmtId="0" fontId="29" fillId="4" borderId="0" xfId="0" applyFont="1" applyFill="1" applyBorder="1" applyAlignment="1">
      <alignment vertical="top" wrapText="1"/>
    </xf>
    <xf numFmtId="0" fontId="6" fillId="2" borderId="31" xfId="0" applyFont="1" applyFill="1" applyBorder="1" applyAlignment="1">
      <alignment vertical="center"/>
    </xf>
    <xf numFmtId="0" fontId="6" fillId="2" borderId="30" xfId="0" applyFont="1" applyFill="1" applyBorder="1" applyAlignment="1">
      <alignment vertical="center"/>
    </xf>
    <xf numFmtId="0" fontId="5" fillId="2" borderId="0" xfId="0" applyFont="1" applyFill="1" applyBorder="1" applyAlignment="1">
      <alignment vertical="center"/>
    </xf>
    <xf numFmtId="0" fontId="6" fillId="2" borderId="32" xfId="0" applyFont="1" applyFill="1" applyBorder="1" applyAlignment="1">
      <alignment vertical="center"/>
    </xf>
    <xf numFmtId="0" fontId="10" fillId="3" borderId="24" xfId="0" applyFont="1" applyFill="1" applyBorder="1" applyAlignment="1">
      <alignment horizontal="center" vertical="center" wrapText="1"/>
    </xf>
    <xf numFmtId="0" fontId="7" fillId="3" borderId="33" xfId="0" applyFont="1" applyFill="1" applyBorder="1" applyAlignment="1">
      <alignment horizontal="center" vertical="center"/>
    </xf>
    <xf numFmtId="0" fontId="6" fillId="2" borderId="13" xfId="0" applyFont="1" applyFill="1" applyBorder="1" applyAlignment="1">
      <alignment vertical="center"/>
    </xf>
    <xf numFmtId="0" fontId="7" fillId="3" borderId="24" xfId="0" applyFont="1" applyFill="1" applyBorder="1" applyAlignment="1">
      <alignment horizontal="center" vertical="center"/>
    </xf>
    <xf numFmtId="0" fontId="7" fillId="0" borderId="0" xfId="5" applyFont="1" applyAlignment="1">
      <alignment horizontal="center" vertical="center" wrapText="1"/>
    </xf>
    <xf numFmtId="0" fontId="19" fillId="0" borderId="0" xfId="5" applyFont="1" applyAlignment="1">
      <alignment horizontal="justify" vertical="center" wrapText="1"/>
    </xf>
    <xf numFmtId="0" fontId="19" fillId="0" borderId="0" xfId="5" applyFont="1" applyBorder="1" applyAlignment="1">
      <alignment horizontal="justify" vertical="center" wrapText="1"/>
    </xf>
    <xf numFmtId="0" fontId="30" fillId="0" borderId="0" xfId="5" applyFont="1" applyAlignment="1">
      <alignment horizontal="justify" vertical="center" wrapText="1"/>
    </xf>
    <xf numFmtId="0" fontId="32" fillId="0" borderId="0" xfId="5" applyFont="1" applyAlignment="1">
      <alignment horizontal="justify" vertical="center" wrapText="1"/>
    </xf>
    <xf numFmtId="9" fontId="2" fillId="2" borderId="14" xfId="0" applyNumberFormat="1" applyFont="1" applyFill="1" applyBorder="1" applyAlignment="1" applyProtection="1">
      <alignment horizontal="center" vertical="center" wrapText="1"/>
      <protection locked="0"/>
    </xf>
    <xf numFmtId="9" fontId="2" fillId="2" borderId="34" xfId="0" applyNumberFormat="1" applyFont="1" applyFill="1" applyBorder="1" applyAlignment="1" applyProtection="1">
      <alignment horizontal="center" vertical="center" wrapText="1"/>
      <protection locked="0"/>
    </xf>
    <xf numFmtId="9" fontId="2" fillId="2" borderId="35" xfId="0" applyNumberFormat="1" applyFont="1" applyFill="1" applyBorder="1" applyAlignment="1" applyProtection="1">
      <alignment horizontal="center" vertical="center" wrapText="1"/>
      <protection locked="0"/>
    </xf>
    <xf numFmtId="9" fontId="2" fillId="2" borderId="17" xfId="0" applyNumberFormat="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3" borderId="24" xfId="0" applyFont="1" applyFill="1" applyBorder="1" applyAlignment="1">
      <alignment vertical="center" wrapText="1"/>
    </xf>
    <xf numFmtId="164" fontId="2" fillId="2" borderId="36" xfId="0" applyNumberFormat="1" applyFont="1" applyFill="1" applyBorder="1" applyAlignment="1" applyProtection="1">
      <alignment horizontal="center" vertical="center" wrapText="1"/>
      <protection locked="0"/>
    </xf>
    <xf numFmtId="0" fontId="6" fillId="2" borderId="21"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37"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36" xfId="0" applyFont="1" applyFill="1" applyBorder="1" applyAlignment="1" applyProtection="1">
      <alignment vertical="center" wrapText="1"/>
      <protection locked="0"/>
    </xf>
    <xf numFmtId="0" fontId="6" fillId="2" borderId="38" xfId="0" applyFont="1" applyFill="1" applyBorder="1" applyAlignment="1" applyProtection="1">
      <alignment vertical="center" wrapText="1"/>
      <protection locked="0"/>
    </xf>
    <xf numFmtId="0" fontId="6" fillId="2" borderId="15" xfId="0" applyFont="1" applyFill="1" applyBorder="1" applyAlignment="1">
      <alignment horizontal="center" vertical="center" wrapText="1"/>
    </xf>
    <xf numFmtId="0" fontId="6" fillId="0" borderId="14" xfId="0" applyFont="1" applyFill="1" applyBorder="1" applyAlignment="1" applyProtection="1">
      <alignment vertical="center" wrapText="1"/>
      <protection locked="0"/>
    </xf>
    <xf numFmtId="0" fontId="6" fillId="0" borderId="39" xfId="0" applyFont="1" applyFill="1" applyBorder="1" applyAlignment="1" applyProtection="1">
      <alignment vertical="center" wrapText="1"/>
      <protection locked="0"/>
    </xf>
    <xf numFmtId="0" fontId="17" fillId="0" borderId="37" xfId="0" applyFont="1" applyFill="1" applyBorder="1" applyAlignment="1" applyProtection="1">
      <alignment horizontal="center" vertical="center" wrapText="1"/>
      <protection locked="0"/>
    </xf>
    <xf numFmtId="0" fontId="17" fillId="0" borderId="40" xfId="0" applyFont="1" applyFill="1" applyBorder="1" applyAlignment="1" applyProtection="1">
      <alignment horizontal="center" vertical="center" wrapText="1"/>
      <protection locked="0"/>
    </xf>
    <xf numFmtId="0" fontId="6" fillId="0" borderId="41" xfId="0" applyFont="1" applyFill="1" applyBorder="1" applyAlignment="1" applyProtection="1">
      <alignment vertical="center" wrapText="1"/>
      <protection locked="0"/>
    </xf>
    <xf numFmtId="9" fontId="2" fillId="0" borderId="14" xfId="9" applyFont="1" applyFill="1" applyBorder="1" applyAlignment="1" applyProtection="1">
      <alignment horizontal="center" vertical="center" wrapText="1"/>
      <protection locked="0"/>
    </xf>
    <xf numFmtId="0" fontId="2" fillId="2" borderId="42" xfId="0" applyFont="1" applyFill="1" applyBorder="1" applyAlignment="1">
      <alignment horizontal="center" vertical="center" wrapText="1"/>
    </xf>
    <xf numFmtId="0" fontId="6" fillId="0" borderId="16" xfId="0" applyFont="1" applyFill="1" applyBorder="1" applyAlignment="1" applyProtection="1">
      <alignment vertical="center" wrapText="1"/>
      <protection locked="0"/>
    </xf>
    <xf numFmtId="0" fontId="6" fillId="0" borderId="34" xfId="0" applyFont="1" applyFill="1" applyBorder="1" applyAlignment="1" applyProtection="1">
      <alignment vertical="center" wrapText="1"/>
      <protection locked="0"/>
    </xf>
    <xf numFmtId="0" fontId="6" fillId="0" borderId="43" xfId="0" applyFont="1" applyFill="1" applyBorder="1" applyAlignment="1" applyProtection="1">
      <alignment vertical="center" wrapText="1"/>
      <protection locked="0"/>
    </xf>
    <xf numFmtId="0" fontId="6" fillId="0" borderId="35"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23" fillId="2" borderId="10" xfId="0" applyFont="1" applyFill="1" applyBorder="1" applyAlignment="1" applyProtection="1">
      <alignment horizontal="center" vertical="center" wrapText="1"/>
      <protection locked="0"/>
    </xf>
    <xf numFmtId="0" fontId="2" fillId="2" borderId="44" xfId="0" applyFont="1" applyFill="1" applyBorder="1" applyAlignment="1">
      <alignment horizontal="center" vertical="center" wrapText="1"/>
    </xf>
    <xf numFmtId="0" fontId="6" fillId="2" borderId="23" xfId="0" applyFont="1" applyFill="1" applyBorder="1" applyAlignment="1">
      <alignment vertical="center" wrapText="1"/>
    </xf>
    <xf numFmtId="0" fontId="2" fillId="2" borderId="45" xfId="0" applyFont="1" applyFill="1" applyBorder="1" applyAlignment="1">
      <alignment horizontal="center" vertical="center" wrapText="1"/>
    </xf>
    <xf numFmtId="0" fontId="6" fillId="2" borderId="45" xfId="0" applyFont="1" applyFill="1" applyBorder="1" applyAlignment="1">
      <alignment vertical="center" wrapText="1"/>
    </xf>
    <xf numFmtId="0" fontId="6" fillId="0" borderId="1" xfId="0" applyFont="1" applyFill="1" applyBorder="1" applyAlignment="1" applyProtection="1">
      <alignment vertical="center" wrapText="1"/>
      <protection locked="0"/>
    </xf>
    <xf numFmtId="3" fontId="6" fillId="0" borderId="14" xfId="0" applyNumberFormat="1" applyFont="1" applyFill="1" applyBorder="1" applyAlignment="1" applyProtection="1">
      <alignment horizontal="right" vertical="center" wrapText="1"/>
      <protection locked="0"/>
    </xf>
    <xf numFmtId="0" fontId="6" fillId="2" borderId="7" xfId="0" applyFont="1" applyFill="1" applyBorder="1" applyAlignment="1">
      <alignment vertical="center"/>
    </xf>
    <xf numFmtId="0" fontId="2" fillId="0" borderId="13" xfId="0" applyFont="1" applyFill="1" applyBorder="1" applyAlignment="1" applyProtection="1">
      <alignment vertical="center" wrapText="1"/>
      <protection locked="0"/>
    </xf>
    <xf numFmtId="0" fontId="2" fillId="2" borderId="46"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5" fillId="2" borderId="7" xfId="0" applyFont="1" applyFill="1" applyBorder="1" applyAlignment="1">
      <alignment vertical="center"/>
    </xf>
    <xf numFmtId="0" fontId="8" fillId="2" borderId="17" xfId="0" applyFont="1" applyFill="1" applyBorder="1" applyAlignment="1">
      <alignment horizontal="center" vertical="center"/>
    </xf>
    <xf numFmtId="0" fontId="7" fillId="5" borderId="33" xfId="0" applyFont="1" applyFill="1" applyBorder="1" applyAlignment="1">
      <alignment horizontal="center" vertical="center"/>
    </xf>
    <xf numFmtId="0" fontId="2" fillId="4" borderId="33" xfId="0" applyFont="1" applyFill="1" applyBorder="1" applyAlignment="1">
      <alignment vertical="center"/>
    </xf>
    <xf numFmtId="0" fontId="13" fillId="2" borderId="2" xfId="0" applyFont="1" applyFill="1" applyBorder="1" applyAlignment="1">
      <alignment vertical="center"/>
    </xf>
    <xf numFmtId="0" fontId="3" fillId="2" borderId="32" xfId="0" applyFont="1" applyFill="1" applyBorder="1" applyAlignment="1">
      <alignment horizontal="left" vertical="center"/>
    </xf>
    <xf numFmtId="0" fontId="7" fillId="3" borderId="47" xfId="0" applyFont="1" applyFill="1" applyBorder="1" applyAlignment="1">
      <alignment horizontal="center" vertical="center"/>
    </xf>
    <xf numFmtId="0" fontId="39" fillId="2" borderId="0" xfId="0" applyFont="1" applyFill="1" applyBorder="1" applyAlignment="1">
      <alignment vertical="center" textRotation="90"/>
    </xf>
    <xf numFmtId="0" fontId="13" fillId="2" borderId="24" xfId="0" applyFont="1" applyFill="1" applyBorder="1" applyAlignment="1">
      <alignment horizontal="left" vertical="center"/>
    </xf>
    <xf numFmtId="0" fontId="1" fillId="2" borderId="12" xfId="0" applyFont="1" applyFill="1" applyBorder="1" applyAlignment="1">
      <alignment horizontal="left" vertical="center" indent="1"/>
    </xf>
    <xf numFmtId="0" fontId="2" fillId="2" borderId="4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6" fillId="2" borderId="21" xfId="0" applyFont="1" applyFill="1" applyBorder="1"/>
    <xf numFmtId="0" fontId="6" fillId="2" borderId="24" xfId="0" applyFont="1" applyFill="1" applyBorder="1"/>
    <xf numFmtId="0" fontId="2" fillId="2" borderId="45" xfId="0" applyFont="1" applyFill="1" applyBorder="1" applyAlignment="1">
      <alignment horizontal="right" vertical="center" wrapText="1"/>
    </xf>
    <xf numFmtId="0" fontId="42" fillId="2" borderId="15"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0" fillId="3" borderId="0"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23" fillId="2" borderId="28" xfId="0" applyFont="1" applyFill="1" applyBorder="1" applyAlignment="1">
      <alignment horizontal="left" vertical="center" wrapText="1" indent="1"/>
    </xf>
    <xf numFmtId="0" fontId="23" fillId="2" borderId="40" xfId="0" applyFont="1" applyFill="1" applyBorder="1" applyAlignment="1">
      <alignment horizontal="left" vertical="center" wrapText="1" indent="1"/>
    </xf>
    <xf numFmtId="0" fontId="23" fillId="2" borderId="50" xfId="0" applyFont="1" applyFill="1" applyBorder="1" applyAlignment="1">
      <alignment horizontal="left" vertical="center" wrapText="1" indent="1"/>
    </xf>
    <xf numFmtId="0" fontId="1" fillId="2" borderId="8"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3" applyFont="1" applyAlignment="1" applyProtection="1">
      <alignment horizontal="justify" vertical="center" wrapText="1"/>
    </xf>
    <xf numFmtId="0" fontId="1" fillId="2" borderId="52"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9" xfId="0" applyFont="1" applyFill="1" applyBorder="1" applyAlignment="1" applyProtection="1">
      <alignment vertical="center" wrapText="1"/>
      <protection locked="0"/>
    </xf>
    <xf numFmtId="0" fontId="6" fillId="2" borderId="51" xfId="0" applyFont="1" applyFill="1" applyBorder="1" applyAlignment="1" applyProtection="1">
      <alignment vertical="center" wrapText="1"/>
      <protection locked="0"/>
    </xf>
    <xf numFmtId="0" fontId="6" fillId="2" borderId="56" xfId="0" applyFont="1" applyFill="1" applyBorder="1" applyAlignment="1" applyProtection="1">
      <alignment vertical="center" wrapText="1"/>
      <protection locked="0"/>
    </xf>
    <xf numFmtId="0" fontId="6" fillId="2" borderId="19"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57" xfId="0" applyNumberFormat="1" applyFont="1" applyFill="1" applyBorder="1" applyAlignment="1" applyProtection="1">
      <alignment horizontal="right" vertical="center" wrapText="1"/>
      <protection locked="0"/>
    </xf>
    <xf numFmtId="3" fontId="26" fillId="0" borderId="23" xfId="0" applyNumberFormat="1" applyFont="1" applyFill="1" applyBorder="1" applyAlignment="1" applyProtection="1">
      <alignment horizontal="right" vertical="center" wrapText="1"/>
      <protection locked="0"/>
    </xf>
    <xf numFmtId="3" fontId="26" fillId="0" borderId="35" xfId="0" applyNumberFormat="1" applyFont="1" applyFill="1" applyBorder="1" applyAlignment="1" applyProtection="1">
      <alignment horizontal="right" vertical="center" wrapText="1"/>
      <protection locked="0"/>
    </xf>
    <xf numFmtId="0" fontId="6" fillId="2" borderId="14" xfId="0" applyFont="1" applyFill="1" applyBorder="1" applyAlignment="1" applyProtection="1">
      <alignment vertical="center" wrapText="1"/>
      <protection locked="0"/>
    </xf>
    <xf numFmtId="0" fontId="6" fillId="2" borderId="14"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left" vertical="center"/>
    </xf>
    <xf numFmtId="0" fontId="2" fillId="2" borderId="24" xfId="0" applyFont="1" applyFill="1" applyBorder="1" applyAlignment="1">
      <alignment horizontal="center" vertical="center" wrapText="1"/>
    </xf>
    <xf numFmtId="0" fontId="6" fillId="2" borderId="32"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protection locked="0"/>
    </xf>
    <xf numFmtId="0" fontId="10" fillId="2" borderId="16"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39" fillId="2" borderId="12" xfId="0" applyFont="1" applyFill="1" applyBorder="1" applyAlignment="1">
      <alignment vertical="center" textRotation="90"/>
    </xf>
    <xf numFmtId="0" fontId="42" fillId="2" borderId="12" xfId="0" applyFont="1" applyFill="1" applyBorder="1" applyAlignment="1">
      <alignment vertical="center" textRotation="90"/>
    </xf>
    <xf numFmtId="0" fontId="6" fillId="3" borderId="32" xfId="0" applyFont="1" applyFill="1" applyBorder="1" applyAlignment="1">
      <alignment vertical="center"/>
    </xf>
    <xf numFmtId="0" fontId="6" fillId="3" borderId="32" xfId="0" applyFont="1" applyFill="1" applyBorder="1" applyAlignment="1">
      <alignment vertical="center" wrapText="1"/>
    </xf>
    <xf numFmtId="0" fontId="2" fillId="2" borderId="2" xfId="0" applyFont="1" applyFill="1" applyBorder="1" applyAlignment="1">
      <alignment horizontal="left" vertical="center" indent="1"/>
    </xf>
    <xf numFmtId="164" fontId="6" fillId="2" borderId="32" xfId="0" applyNumberFormat="1" applyFont="1" applyFill="1" applyBorder="1" applyAlignment="1">
      <alignment vertical="center"/>
    </xf>
    <xf numFmtId="164" fontId="6" fillId="2" borderId="17" xfId="0" applyNumberFormat="1" applyFont="1" applyFill="1" applyBorder="1" applyAlignment="1">
      <alignment vertical="center"/>
    </xf>
    <xf numFmtId="0" fontId="2" fillId="2" borderId="2" xfId="0" applyFont="1" applyFill="1" applyBorder="1" applyAlignment="1">
      <alignment horizontal="left" vertical="center" wrapText="1" indent="1"/>
    </xf>
    <xf numFmtId="0" fontId="6" fillId="2" borderId="2" xfId="0" applyFont="1" applyFill="1" applyBorder="1" applyAlignment="1">
      <alignment horizontal="left" vertical="center" wrapText="1" indent="1"/>
    </xf>
    <xf numFmtId="0" fontId="6" fillId="2" borderId="2" xfId="0" applyFont="1" applyFill="1" applyBorder="1" applyAlignment="1">
      <alignment vertical="center"/>
    </xf>
    <xf numFmtId="0" fontId="6" fillId="2" borderId="2" xfId="0" applyFont="1" applyFill="1" applyBorder="1" applyAlignment="1">
      <alignment horizontal="justify" vertical="center" wrapText="1"/>
    </xf>
    <xf numFmtId="0" fontId="24" fillId="3" borderId="58" xfId="0" applyFont="1" applyFill="1" applyBorder="1" applyAlignment="1">
      <alignment vertical="center"/>
    </xf>
    <xf numFmtId="0" fontId="6" fillId="3" borderId="32" xfId="0" applyFont="1" applyFill="1" applyBorder="1" applyAlignment="1">
      <alignment vertical="top" wrapText="1"/>
    </xf>
    <xf numFmtId="0" fontId="6" fillId="3" borderId="59" xfId="0" applyFont="1" applyFill="1" applyBorder="1" applyAlignment="1">
      <alignment vertical="top" wrapText="1"/>
    </xf>
    <xf numFmtId="0" fontId="26" fillId="3" borderId="32" xfId="0" applyFont="1" applyFill="1" applyBorder="1" applyAlignment="1">
      <alignment vertical="center" wrapText="1"/>
    </xf>
    <xf numFmtId="0" fontId="26" fillId="3" borderId="32" xfId="0" applyFont="1" applyFill="1" applyBorder="1" applyAlignment="1">
      <alignment vertical="top" wrapText="1"/>
    </xf>
    <xf numFmtId="0" fontId="18" fillId="3" borderId="32" xfId="0" applyFont="1" applyFill="1" applyBorder="1" applyAlignment="1">
      <alignment horizontal="left" vertical="center" wrapText="1"/>
    </xf>
    <xf numFmtId="0" fontId="9" fillId="3" borderId="32" xfId="0" applyFont="1" applyFill="1" applyBorder="1" applyAlignment="1">
      <alignment vertical="center" wrapText="1"/>
    </xf>
    <xf numFmtId="0" fontId="26" fillId="3" borderId="17" xfId="0" applyFont="1" applyFill="1" applyBorder="1" applyAlignment="1">
      <alignment vertical="center" wrapText="1"/>
    </xf>
    <xf numFmtId="0" fontId="6" fillId="2" borderId="24" xfId="0" applyFont="1" applyFill="1" applyBorder="1" applyAlignment="1">
      <alignment vertical="center"/>
    </xf>
    <xf numFmtId="0" fontId="7" fillId="3" borderId="30" xfId="0" applyFont="1" applyFill="1" applyBorder="1" applyAlignment="1">
      <alignment horizontal="center" vertical="center"/>
    </xf>
    <xf numFmtId="0" fontId="2" fillId="3" borderId="24" xfId="0" applyFont="1" applyFill="1" applyBorder="1" applyAlignment="1">
      <alignment vertical="center" wrapText="1"/>
    </xf>
    <xf numFmtId="0" fontId="6" fillId="3" borderId="24" xfId="0" applyFont="1" applyFill="1" applyBorder="1" applyAlignment="1">
      <alignment vertical="center"/>
    </xf>
    <xf numFmtId="0" fontId="9" fillId="3" borderId="24" xfId="0" applyFont="1" applyFill="1" applyBorder="1" applyAlignment="1">
      <alignment vertical="top" wrapText="1"/>
    </xf>
    <xf numFmtId="164" fontId="6" fillId="2" borderId="32" xfId="0" applyNumberFormat="1" applyFont="1" applyFill="1" applyBorder="1" applyAlignment="1">
      <alignment vertical="center" wrapText="1"/>
    </xf>
    <xf numFmtId="0" fontId="15" fillId="2" borderId="60" xfId="0" applyFont="1" applyFill="1" applyBorder="1" applyAlignment="1">
      <alignment horizontal="left" vertical="center" indent="1"/>
    </xf>
    <xf numFmtId="164" fontId="6" fillId="2" borderId="30" xfId="0" applyNumberFormat="1" applyFont="1" applyFill="1" applyBorder="1" applyAlignment="1">
      <alignment vertical="center"/>
    </xf>
    <xf numFmtId="0" fontId="2" fillId="2" borderId="13"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15" fillId="2" borderId="12" xfId="0" applyFont="1" applyFill="1" applyBorder="1" applyAlignment="1">
      <alignment horizontal="left" vertical="center"/>
    </xf>
    <xf numFmtId="0" fontId="15" fillId="2" borderId="21" xfId="0" applyFont="1" applyFill="1" applyBorder="1" applyAlignment="1">
      <alignment horizontal="left" vertical="center"/>
    </xf>
    <xf numFmtId="0" fontId="2" fillId="4" borderId="24" xfId="0" applyFont="1" applyFill="1" applyBorder="1" applyAlignment="1">
      <alignment vertical="center" wrapText="1"/>
    </xf>
    <xf numFmtId="0" fontId="6" fillId="4" borderId="24" xfId="0" applyFont="1" applyFill="1" applyBorder="1" applyAlignment="1">
      <alignment vertical="top" wrapText="1"/>
    </xf>
    <xf numFmtId="0" fontId="19" fillId="4" borderId="24" xfId="0" applyFont="1" applyFill="1" applyBorder="1" applyAlignment="1">
      <alignment vertical="top" wrapText="1"/>
    </xf>
    <xf numFmtId="0" fontId="26" fillId="4" borderId="24" xfId="0" applyFont="1" applyFill="1" applyBorder="1" applyAlignment="1">
      <alignment vertical="top" wrapText="1"/>
    </xf>
    <xf numFmtId="0" fontId="15" fillId="2" borderId="60" xfId="0" applyFont="1" applyFill="1" applyBorder="1" applyAlignment="1">
      <alignment horizontal="left" vertical="center"/>
    </xf>
    <xf numFmtId="0" fontId="15" fillId="2" borderId="31" xfId="0" applyFont="1" applyFill="1" applyBorder="1" applyAlignment="1">
      <alignment horizontal="left" vertical="center"/>
    </xf>
    <xf numFmtId="0" fontId="10" fillId="3" borderId="30" xfId="0" applyFont="1" applyFill="1" applyBorder="1" applyAlignment="1">
      <alignment vertical="center" wrapText="1"/>
    </xf>
    <xf numFmtId="0" fontId="2" fillId="3" borderId="32" xfId="0" applyFont="1" applyFill="1" applyBorder="1" applyAlignment="1">
      <alignment horizontal="center" vertical="center" wrapText="1"/>
    </xf>
    <xf numFmtId="0" fontId="6" fillId="2"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6" fillId="2" borderId="0" xfId="0" applyFont="1" applyFill="1" applyBorder="1" applyProtection="1">
      <protection locked="0"/>
    </xf>
    <xf numFmtId="0" fontId="6" fillId="3" borderId="32" xfId="0" applyFont="1" applyFill="1" applyBorder="1" applyAlignment="1" applyProtection="1">
      <alignment vertical="center" wrapText="1"/>
      <protection locked="0"/>
    </xf>
    <xf numFmtId="0" fontId="26" fillId="3" borderId="30" xfId="0" applyFont="1" applyFill="1" applyBorder="1" applyAlignment="1">
      <alignment vertical="center" wrapText="1"/>
    </xf>
    <xf numFmtId="0" fontId="46" fillId="2" borderId="30" xfId="3" applyFont="1" applyFill="1" applyBorder="1" applyAlignment="1" applyProtection="1">
      <alignment horizontal="justify" vertical="center" wrapText="1"/>
    </xf>
    <xf numFmtId="0" fontId="46" fillId="2" borderId="32" xfId="3" applyFont="1" applyFill="1" applyBorder="1" applyAlignment="1" applyProtection="1">
      <alignment horizontal="justify" vertical="center" wrapText="1"/>
    </xf>
    <xf numFmtId="0" fontId="46" fillId="2" borderId="17" xfId="3" applyFont="1" applyFill="1" applyBorder="1" applyAlignment="1" applyProtection="1">
      <alignment horizontal="justify" vertical="center" wrapText="1"/>
    </xf>
    <xf numFmtId="0" fontId="6" fillId="2" borderId="32" xfId="0" applyFont="1" applyFill="1" applyBorder="1"/>
    <xf numFmtId="0" fontId="6" fillId="2" borderId="32" xfId="0" applyFont="1" applyFill="1" applyBorder="1" applyProtection="1">
      <protection locked="0"/>
    </xf>
    <xf numFmtId="0" fontId="8" fillId="2" borderId="31" xfId="0" applyFont="1" applyFill="1" applyBorder="1" applyAlignment="1">
      <alignment horizontal="center" vertical="center"/>
    </xf>
    <xf numFmtId="0" fontId="8" fillId="2" borderId="30" xfId="0" applyFont="1" applyFill="1" applyBorder="1" applyAlignment="1">
      <alignment horizontal="center" vertical="center"/>
    </xf>
    <xf numFmtId="3" fontId="6" fillId="0" borderId="37" xfId="0" applyNumberFormat="1" applyFont="1" applyFill="1" applyBorder="1" applyAlignment="1">
      <alignment horizontal="right" vertical="center" wrapText="1"/>
    </xf>
    <xf numFmtId="3" fontId="6" fillId="0" borderId="27" xfId="0" applyNumberFormat="1" applyFont="1" applyFill="1" applyBorder="1" applyAlignment="1">
      <alignment horizontal="right" vertical="center" wrapText="1"/>
    </xf>
    <xf numFmtId="3" fontId="6" fillId="0" borderId="28" xfId="0" applyNumberFormat="1" applyFont="1" applyFill="1" applyBorder="1" applyAlignment="1">
      <alignment horizontal="right" vertical="center" wrapText="1"/>
    </xf>
    <xf numFmtId="3" fontId="6" fillId="0" borderId="40" xfId="0" applyNumberFormat="1" applyFont="1" applyFill="1" applyBorder="1" applyAlignment="1">
      <alignment horizontal="right" vertical="center" wrapText="1"/>
    </xf>
    <xf numFmtId="3" fontId="6" fillId="0" borderId="36" xfId="0" applyNumberFormat="1" applyFont="1" applyFill="1" applyBorder="1" applyAlignment="1">
      <alignment horizontal="right" vertical="center" wrapText="1"/>
    </xf>
    <xf numFmtId="3" fontId="6" fillId="0" borderId="50" xfId="0" applyNumberFormat="1" applyFont="1" applyFill="1" applyBorder="1" applyAlignment="1">
      <alignment horizontal="right" vertical="center" wrapText="1"/>
    </xf>
    <xf numFmtId="3" fontId="6" fillId="0" borderId="37" xfId="0" applyNumberFormat="1" applyFont="1" applyFill="1" applyBorder="1" applyAlignment="1" applyProtection="1">
      <alignment horizontal="right" vertical="center" wrapText="1"/>
      <protection locked="0"/>
    </xf>
    <xf numFmtId="0" fontId="6" fillId="4" borderId="32" xfId="0" applyFont="1" applyFill="1" applyBorder="1" applyAlignment="1">
      <alignment vertical="top" wrapText="1"/>
    </xf>
    <xf numFmtId="3" fontId="6" fillId="0" borderId="38" xfId="0" applyNumberFormat="1" applyFont="1" applyFill="1" applyBorder="1" applyAlignment="1">
      <alignment horizontal="right" vertical="center" wrapText="1"/>
    </xf>
    <xf numFmtId="3" fontId="6" fillId="0" borderId="62" xfId="0" applyNumberFormat="1" applyFont="1" applyFill="1" applyBorder="1" applyAlignment="1">
      <alignment horizontal="right" vertical="center" wrapText="1"/>
    </xf>
    <xf numFmtId="3" fontId="6" fillId="0" borderId="55" xfId="0" applyNumberFormat="1" applyFont="1" applyFill="1" applyBorder="1" applyAlignment="1">
      <alignment horizontal="right" vertical="center" wrapText="1"/>
    </xf>
    <xf numFmtId="3" fontId="6" fillId="0" borderId="63" xfId="0" applyNumberFormat="1" applyFont="1" applyFill="1" applyBorder="1" applyAlignment="1">
      <alignment horizontal="right" vertical="center" wrapText="1"/>
    </xf>
    <xf numFmtId="3" fontId="6" fillId="0" borderId="19" xfId="0" applyNumberFormat="1" applyFont="1" applyFill="1" applyBorder="1" applyAlignment="1">
      <alignment horizontal="right" vertical="center" wrapText="1"/>
    </xf>
    <xf numFmtId="3" fontId="6" fillId="0" borderId="20" xfId="0" applyNumberFormat="1" applyFont="1" applyFill="1" applyBorder="1" applyAlignment="1">
      <alignment horizontal="right" vertical="center" wrapText="1"/>
    </xf>
    <xf numFmtId="0" fontId="2" fillId="4" borderId="24" xfId="0" applyFont="1" applyFill="1" applyBorder="1" applyAlignment="1">
      <alignment vertical="top" wrapText="1"/>
    </xf>
    <xf numFmtId="0" fontId="2" fillId="2" borderId="41" xfId="0" applyFont="1" applyFill="1" applyBorder="1" applyAlignment="1">
      <alignment horizontal="left" vertical="center" wrapText="1"/>
    </xf>
    <xf numFmtId="3" fontId="2" fillId="0" borderId="50" xfId="0" applyNumberFormat="1" applyFont="1" applyFill="1" applyBorder="1" applyAlignment="1">
      <alignment horizontal="right" vertical="center" wrapText="1"/>
    </xf>
    <xf numFmtId="3" fontId="6" fillId="0" borderId="55" xfId="0" applyNumberFormat="1" applyFont="1" applyFill="1" applyBorder="1" applyAlignment="1">
      <alignment vertical="center" wrapText="1"/>
    </xf>
    <xf numFmtId="0" fontId="2" fillId="2" borderId="60" xfId="0" applyFont="1" applyFill="1" applyBorder="1" applyAlignment="1">
      <alignment vertical="center" wrapText="1"/>
    </xf>
    <xf numFmtId="0" fontId="2" fillId="2" borderId="31" xfId="0" applyFont="1" applyFill="1" applyBorder="1" applyAlignment="1">
      <alignment vertical="center" wrapText="1"/>
    </xf>
    <xf numFmtId="1" fontId="2" fillId="2" borderId="31" xfId="0" applyNumberFormat="1" applyFont="1" applyFill="1" applyBorder="1" applyAlignment="1">
      <alignment vertical="center" wrapText="1"/>
    </xf>
    <xf numFmtId="1" fontId="2" fillId="2" borderId="30" xfId="0" applyNumberFormat="1" applyFont="1" applyFill="1" applyBorder="1" applyAlignment="1">
      <alignment vertical="center" wrapText="1"/>
    </xf>
    <xf numFmtId="0" fontId="8" fillId="2" borderId="60"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32" xfId="0" applyNumberFormat="1" applyFont="1" applyFill="1" applyBorder="1" applyAlignment="1">
      <alignment vertical="center" wrapText="1"/>
    </xf>
    <xf numFmtId="0" fontId="34" fillId="2" borderId="8" xfId="0" applyFont="1" applyFill="1" applyBorder="1" applyAlignment="1">
      <alignment horizontal="center" vertical="center" wrapText="1"/>
    </xf>
    <xf numFmtId="0" fontId="2" fillId="2" borderId="27" xfId="0" applyNumberFormat="1" applyFont="1" applyFill="1" applyBorder="1" applyAlignment="1">
      <alignment horizontal="center" vertical="center" wrapText="1"/>
    </xf>
    <xf numFmtId="1" fontId="2" fillId="2" borderId="27" xfId="0" applyNumberFormat="1" applyFont="1" applyFill="1" applyBorder="1" applyAlignment="1">
      <alignment horizontal="center" vertical="center" wrapText="1"/>
    </xf>
    <xf numFmtId="1" fontId="2" fillId="2" borderId="28" xfId="0" applyNumberFormat="1" applyFont="1" applyFill="1" applyBorder="1" applyAlignment="1">
      <alignment horizontal="center" vertical="center" wrapText="1"/>
    </xf>
    <xf numFmtId="0" fontId="23" fillId="2" borderId="36" xfId="0" applyNumberFormat="1" applyFont="1" applyFill="1" applyBorder="1" applyAlignment="1">
      <alignment horizontal="center" vertical="center" wrapText="1"/>
    </xf>
    <xf numFmtId="1" fontId="2" fillId="2" borderId="50"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5" fillId="0" borderId="0" xfId="5" applyFont="1" applyAlignment="1">
      <alignment horizontal="justify" vertical="center" wrapText="1"/>
    </xf>
    <xf numFmtId="0" fontId="30" fillId="2" borderId="0" xfId="3" applyFont="1" applyFill="1" applyBorder="1" applyAlignment="1" applyProtection="1">
      <alignment vertical="center"/>
    </xf>
    <xf numFmtId="0" fontId="6" fillId="3" borderId="26" xfId="0" applyFont="1" applyFill="1" applyBorder="1" applyAlignment="1">
      <alignment vertical="center"/>
    </xf>
    <xf numFmtId="0" fontId="6" fillId="2" borderId="64" xfId="0" applyFont="1" applyFill="1" applyBorder="1" applyAlignment="1" applyProtection="1">
      <alignment vertical="center"/>
      <protection locked="0"/>
    </xf>
    <xf numFmtId="164" fontId="6" fillId="2" borderId="63" xfId="0" applyNumberFormat="1" applyFont="1" applyFill="1" applyBorder="1" applyAlignment="1" applyProtection="1">
      <alignment vertical="center"/>
      <protection locked="0"/>
    </xf>
    <xf numFmtId="0" fontId="6" fillId="2" borderId="65" xfId="0" applyFont="1" applyFill="1" applyBorder="1" applyAlignment="1" applyProtection="1">
      <alignment vertical="center"/>
      <protection locked="0"/>
    </xf>
    <xf numFmtId="164" fontId="6" fillId="2" borderId="40" xfId="0" applyNumberFormat="1" applyFont="1" applyFill="1" applyBorder="1" applyAlignment="1" applyProtection="1">
      <alignment vertical="center"/>
      <protection locked="0"/>
    </xf>
    <xf numFmtId="0" fontId="15" fillId="2" borderId="66" xfId="0" applyFont="1" applyFill="1" applyBorder="1" applyAlignment="1">
      <alignment horizontal="left" vertical="center" indent="1"/>
    </xf>
    <xf numFmtId="0" fontId="6" fillId="2" borderId="67" xfId="0" applyFont="1" applyFill="1" applyBorder="1" applyAlignment="1">
      <alignment vertical="center"/>
    </xf>
    <xf numFmtId="0" fontId="6" fillId="2" borderId="68"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6" fillId="2" borderId="70" xfId="0" applyFont="1" applyFill="1" applyBorder="1" applyAlignment="1">
      <alignment horizontal="center" vertical="center" wrapText="1"/>
    </xf>
    <xf numFmtId="0" fontId="15" fillId="2" borderId="71" xfId="0" applyFont="1" applyFill="1" applyBorder="1" applyAlignment="1">
      <alignment horizontal="left" vertical="center" indent="1"/>
    </xf>
    <xf numFmtId="164" fontId="6" fillId="2" borderId="72" xfId="0" applyNumberFormat="1" applyFont="1" applyFill="1" applyBorder="1" applyAlignment="1">
      <alignment vertical="center"/>
    </xf>
    <xf numFmtId="0" fontId="6" fillId="2" borderId="71" xfId="0" applyFont="1" applyFill="1" applyBorder="1" applyAlignment="1">
      <alignment horizontal="left" vertical="center" indent="1"/>
    </xf>
    <xf numFmtId="0" fontId="2" fillId="2" borderId="73" xfId="0" applyFont="1" applyFill="1" applyBorder="1" applyAlignment="1" applyProtection="1">
      <alignment vertical="center"/>
      <protection locked="0"/>
    </xf>
    <xf numFmtId="164" fontId="2" fillId="2" borderId="74" xfId="0" applyNumberFormat="1" applyFont="1" applyFill="1" applyBorder="1" applyAlignment="1" applyProtection="1">
      <alignment vertical="center"/>
      <protection locked="0"/>
    </xf>
    <xf numFmtId="0" fontId="15" fillId="2" borderId="75" xfId="0" applyFont="1" applyFill="1" applyBorder="1" applyAlignment="1">
      <alignment horizontal="left" vertical="center" indent="1"/>
    </xf>
    <xf numFmtId="0" fontId="6" fillId="2" borderId="76" xfId="0" applyFont="1" applyFill="1" applyBorder="1" applyAlignment="1">
      <alignment vertical="center"/>
    </xf>
    <xf numFmtId="164" fontId="6" fillId="2" borderId="77" xfId="0" applyNumberFormat="1" applyFont="1" applyFill="1" applyBorder="1" applyAlignment="1">
      <alignment vertical="center"/>
    </xf>
    <xf numFmtId="0" fontId="2" fillId="2" borderId="78" xfId="0" applyFont="1" applyFill="1" applyBorder="1" applyAlignment="1">
      <alignment horizontal="left" vertical="center" indent="1"/>
    </xf>
    <xf numFmtId="164" fontId="6" fillId="2" borderId="79" xfId="0" applyNumberFormat="1" applyFont="1" applyFill="1" applyBorder="1" applyAlignment="1">
      <alignment vertical="center"/>
    </xf>
    <xf numFmtId="0" fontId="2" fillId="2" borderId="80" xfId="0" applyFont="1" applyFill="1" applyBorder="1" applyAlignment="1">
      <alignment horizontal="left" vertical="center" wrapText="1" indent="1"/>
    </xf>
    <xf numFmtId="164" fontId="2" fillId="2" borderId="72" xfId="0" applyNumberFormat="1" applyFont="1" applyFill="1" applyBorder="1" applyAlignment="1">
      <alignment horizontal="center" vertical="center" wrapText="1"/>
    </xf>
    <xf numFmtId="0" fontId="6" fillId="2" borderId="68" xfId="0" applyFont="1" applyFill="1" applyBorder="1" applyAlignment="1" applyProtection="1">
      <alignment horizontal="left" vertical="center" wrapText="1" indent="1"/>
      <protection locked="0"/>
    </xf>
    <xf numFmtId="164" fontId="6" fillId="2" borderId="81" xfId="0" applyNumberFormat="1" applyFont="1" applyFill="1" applyBorder="1" applyAlignment="1" applyProtection="1">
      <alignment vertical="center" wrapText="1"/>
      <protection locked="0"/>
    </xf>
    <xf numFmtId="0" fontId="6" fillId="2" borderId="82" xfId="0" applyFont="1" applyFill="1" applyBorder="1" applyAlignment="1" applyProtection="1">
      <alignment horizontal="left" vertical="center" wrapText="1" indent="1"/>
      <protection locked="0"/>
    </xf>
    <xf numFmtId="0" fontId="6" fillId="2" borderId="83" xfId="0" applyFont="1" applyFill="1" applyBorder="1" applyAlignment="1" applyProtection="1">
      <alignment vertical="center" wrapText="1"/>
      <protection locked="0"/>
    </xf>
    <xf numFmtId="164" fontId="6" fillId="2" borderId="84" xfId="0" applyNumberFormat="1" applyFont="1" applyFill="1" applyBorder="1" applyAlignment="1" applyProtection="1">
      <alignment vertical="center" wrapText="1"/>
      <protection locked="0"/>
    </xf>
    <xf numFmtId="0" fontId="13" fillId="2" borderId="66" xfId="0" applyFont="1" applyFill="1" applyBorder="1" applyAlignment="1">
      <alignment vertical="center"/>
    </xf>
    <xf numFmtId="0" fontId="13" fillId="2" borderId="85" xfId="0" applyFont="1" applyFill="1" applyBorder="1" applyAlignment="1">
      <alignment horizontal="left" vertical="center"/>
    </xf>
    <xf numFmtId="0" fontId="13" fillId="2" borderId="71" xfId="0" applyFont="1" applyFill="1" applyBorder="1" applyAlignment="1">
      <alignment vertical="center"/>
    </xf>
    <xf numFmtId="0" fontId="6" fillId="3" borderId="30" xfId="0" applyFont="1" applyFill="1" applyBorder="1" applyAlignment="1">
      <alignment vertical="center"/>
    </xf>
    <xf numFmtId="0" fontId="15" fillId="2" borderId="86" xfId="0" applyFont="1" applyFill="1" applyBorder="1" applyAlignment="1">
      <alignment horizontal="left" vertical="center" indent="1"/>
    </xf>
    <xf numFmtId="164" fontId="6" fillId="2" borderId="87" xfId="0" applyNumberFormat="1" applyFont="1" applyFill="1" applyBorder="1" applyAlignment="1">
      <alignment vertical="center"/>
    </xf>
    <xf numFmtId="0" fontId="6" fillId="2" borderId="86" xfId="0" applyFont="1" applyFill="1" applyBorder="1" applyAlignment="1">
      <alignment horizontal="left" vertical="center" wrapText="1" indent="1"/>
    </xf>
    <xf numFmtId="164" fontId="2" fillId="2" borderId="88" xfId="0" applyNumberFormat="1" applyFont="1" applyFill="1" applyBorder="1" applyAlignment="1">
      <alignment horizontal="center" vertical="center" wrapText="1"/>
    </xf>
    <xf numFmtId="0" fontId="2" fillId="2" borderId="89" xfId="0" applyFont="1" applyFill="1" applyBorder="1" applyAlignment="1">
      <alignment horizontal="left" vertical="center" wrapText="1" indent="1"/>
    </xf>
    <xf numFmtId="164" fontId="6" fillId="2" borderId="87" xfId="0" applyNumberFormat="1" applyFont="1" applyFill="1" applyBorder="1" applyAlignment="1">
      <alignment vertical="center" wrapText="1"/>
    </xf>
    <xf numFmtId="0" fontId="6" fillId="2" borderId="90" xfId="0" applyFont="1" applyFill="1" applyBorder="1" applyAlignment="1">
      <alignment horizontal="left" vertical="center" wrapText="1" indent="1"/>
    </xf>
    <xf numFmtId="164" fontId="6" fillId="2" borderId="91" xfId="0" applyNumberFormat="1" applyFont="1" applyFill="1" applyBorder="1" applyAlignment="1" applyProtection="1">
      <alignment vertical="center" wrapText="1"/>
      <protection locked="0"/>
    </xf>
    <xf numFmtId="0" fontId="6" fillId="2" borderId="92" xfId="0" applyFont="1" applyFill="1" applyBorder="1" applyAlignment="1">
      <alignment horizontal="left" vertical="center" wrapText="1" indent="1"/>
    </xf>
    <xf numFmtId="164" fontId="6" fillId="2" borderId="93" xfId="0" applyNumberFormat="1" applyFont="1" applyFill="1" applyBorder="1" applyAlignment="1" applyProtection="1">
      <alignment vertical="center" wrapText="1"/>
      <protection locked="0"/>
    </xf>
    <xf numFmtId="0" fontId="6" fillId="2" borderId="94" xfId="0" applyFont="1" applyFill="1" applyBorder="1" applyAlignment="1">
      <alignment horizontal="left" vertical="center" wrapText="1" indent="1"/>
    </xf>
    <xf numFmtId="164" fontId="6" fillId="2" borderId="95" xfId="0" applyNumberFormat="1" applyFont="1" applyFill="1" applyBorder="1" applyAlignment="1" applyProtection="1">
      <alignment vertical="center" wrapText="1"/>
      <protection locked="0"/>
    </xf>
    <xf numFmtId="164" fontId="6" fillId="2" borderId="96" xfId="0" applyNumberFormat="1" applyFont="1" applyFill="1" applyBorder="1" applyAlignment="1" applyProtection="1">
      <alignment vertical="center" wrapText="1"/>
      <protection locked="0"/>
    </xf>
    <xf numFmtId="0" fontId="6" fillId="2" borderId="97" xfId="0" applyFont="1" applyFill="1" applyBorder="1" applyAlignment="1">
      <alignment horizontal="left" vertical="center" wrapText="1" indent="1"/>
    </xf>
    <xf numFmtId="164" fontId="6" fillId="2" borderId="98" xfId="0" applyNumberFormat="1" applyFont="1" applyFill="1" applyBorder="1" applyAlignment="1" applyProtection="1">
      <alignment vertical="center" wrapText="1"/>
      <protection locked="0"/>
    </xf>
    <xf numFmtId="0" fontId="6" fillId="2" borderId="99" xfId="0" applyFont="1" applyFill="1" applyBorder="1" applyAlignment="1">
      <alignment horizontal="left" vertical="center" wrapText="1" indent="1"/>
    </xf>
    <xf numFmtId="164" fontId="6" fillId="2" borderId="100" xfId="0" applyNumberFormat="1" applyFont="1" applyFill="1" applyBorder="1" applyAlignment="1" applyProtection="1">
      <alignment vertical="center" wrapText="1"/>
      <protection locked="0"/>
    </xf>
    <xf numFmtId="164" fontId="6" fillId="2" borderId="72" xfId="0" applyNumberFormat="1" applyFont="1" applyFill="1" applyBorder="1" applyAlignment="1">
      <alignment vertical="center" wrapText="1"/>
    </xf>
    <xf numFmtId="0" fontId="6" fillId="2" borderId="71" xfId="0" applyFont="1" applyFill="1" applyBorder="1" applyAlignment="1">
      <alignment horizontal="left" vertical="center" wrapText="1" indent="1"/>
    </xf>
    <xf numFmtId="0" fontId="6" fillId="3" borderId="101" xfId="0" applyFont="1" applyFill="1" applyBorder="1" applyAlignment="1">
      <alignment horizontal="left" vertical="center" wrapText="1" indent="1"/>
    </xf>
    <xf numFmtId="0" fontId="6" fillId="3" borderId="97" xfId="0" applyFont="1" applyFill="1" applyBorder="1" applyAlignment="1">
      <alignment horizontal="left" vertical="center" wrapText="1" indent="1"/>
    </xf>
    <xf numFmtId="0" fontId="6" fillId="3" borderId="99" xfId="0" applyFont="1" applyFill="1" applyBorder="1" applyAlignment="1">
      <alignment horizontal="left" vertical="center" wrapText="1" indent="1"/>
    </xf>
    <xf numFmtId="0" fontId="6" fillId="2" borderId="69" xfId="0" applyFont="1" applyFill="1" applyBorder="1" applyAlignment="1">
      <alignment horizontal="left" vertical="center" wrapText="1" indent="1"/>
    </xf>
    <xf numFmtId="164" fontId="6" fillId="2" borderId="70" xfId="0" applyNumberFormat="1" applyFont="1" applyFill="1" applyBorder="1" applyAlignment="1">
      <alignment vertical="center"/>
    </xf>
    <xf numFmtId="0" fontId="2" fillId="2" borderId="102" xfId="0" applyFont="1" applyFill="1" applyBorder="1" applyAlignment="1">
      <alignment horizontal="left" vertical="center" wrapText="1" indent="1"/>
    </xf>
    <xf numFmtId="0" fontId="6" fillId="3" borderId="0" xfId="0" applyFont="1" applyFill="1" applyBorder="1" applyAlignment="1">
      <alignment vertical="center" wrapText="1"/>
    </xf>
    <xf numFmtId="0" fontId="2" fillId="2" borderId="103" xfId="0" applyFont="1" applyFill="1" applyBorder="1" applyAlignment="1">
      <alignment vertical="center" wrapText="1"/>
    </xf>
    <xf numFmtId="0" fontId="6" fillId="2" borderId="104" xfId="0" applyFont="1" applyFill="1" applyBorder="1" applyAlignment="1">
      <alignment horizontal="center" vertical="center" wrapText="1"/>
    </xf>
    <xf numFmtId="0" fontId="6" fillId="2" borderId="105" xfId="0" applyFont="1" applyFill="1" applyBorder="1" applyAlignment="1" applyProtection="1">
      <alignment vertical="center" wrapText="1"/>
    </xf>
    <xf numFmtId="0" fontId="6" fillId="0" borderId="97" xfId="0" applyFont="1" applyFill="1" applyBorder="1" applyAlignment="1" applyProtection="1">
      <alignment vertical="center"/>
      <protection locked="0"/>
    </xf>
    <xf numFmtId="0" fontId="6" fillId="0" borderId="106" xfId="0" applyFont="1" applyFill="1" applyBorder="1" applyAlignment="1" applyProtection="1">
      <alignment vertical="center"/>
      <protection locked="0"/>
    </xf>
    <xf numFmtId="0" fontId="38" fillId="0" borderId="107" xfId="0" applyFont="1" applyFill="1" applyBorder="1" applyAlignment="1" applyProtection="1">
      <alignment horizontal="center" vertical="center" wrapText="1"/>
      <protection locked="0"/>
    </xf>
    <xf numFmtId="0" fontId="38" fillId="0" borderId="108" xfId="0" applyFont="1" applyFill="1" applyBorder="1" applyAlignment="1" applyProtection="1">
      <alignment horizontal="center" vertical="center" wrapText="1"/>
      <protection locked="0"/>
    </xf>
    <xf numFmtId="0" fontId="6" fillId="0" borderId="109" xfId="0" applyFont="1" applyFill="1" applyBorder="1" applyAlignment="1" applyProtection="1">
      <alignment vertical="center"/>
      <protection locked="0"/>
    </xf>
    <xf numFmtId="0" fontId="38" fillId="0" borderId="27" xfId="0" applyFont="1" applyFill="1" applyBorder="1" applyAlignment="1" applyProtection="1">
      <alignment horizontal="center" vertical="center" wrapText="1"/>
      <protection locked="0"/>
    </xf>
    <xf numFmtId="0" fontId="38" fillId="0" borderId="91" xfId="0" applyFont="1" applyFill="1" applyBorder="1" applyAlignment="1" applyProtection="1">
      <alignment horizontal="center" vertical="center" wrapText="1"/>
      <protection locked="0"/>
    </xf>
    <xf numFmtId="0" fontId="38" fillId="0" borderId="37" xfId="0" applyFont="1" applyFill="1" applyBorder="1" applyAlignment="1" applyProtection="1">
      <alignment horizontal="center" vertical="center" wrapText="1"/>
      <protection locked="0"/>
    </xf>
    <xf numFmtId="0" fontId="38" fillId="0" borderId="93" xfId="0" applyFont="1" applyFill="1" applyBorder="1" applyAlignment="1" applyProtection="1">
      <alignment horizontal="center" vertical="center" wrapText="1"/>
      <protection locked="0"/>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2" fillId="2" borderId="69" xfId="0" applyFont="1" applyFill="1" applyBorder="1" applyAlignment="1">
      <alignment horizontal="left" vertical="center"/>
    </xf>
    <xf numFmtId="0" fontId="6" fillId="2" borderId="70" xfId="0" applyFont="1" applyFill="1" applyBorder="1" applyAlignment="1">
      <alignment vertical="center"/>
    </xf>
    <xf numFmtId="0" fontId="2" fillId="2" borderId="110" xfId="0" applyFont="1" applyFill="1" applyBorder="1" applyAlignment="1">
      <alignment vertical="center" wrapText="1"/>
    </xf>
    <xf numFmtId="0" fontId="11" fillId="2" borderId="111" xfId="0" applyFont="1" applyFill="1" applyBorder="1" applyAlignment="1">
      <alignment horizontal="center" vertical="center" wrapText="1"/>
    </xf>
    <xf numFmtId="9" fontId="2" fillId="0" borderId="112" xfId="9" applyFont="1" applyFill="1" applyBorder="1" applyAlignment="1">
      <alignment horizontal="center" vertical="center"/>
    </xf>
    <xf numFmtId="9" fontId="2" fillId="0" borderId="113" xfId="9" applyFont="1" applyFill="1" applyBorder="1" applyAlignment="1">
      <alignment horizontal="center" vertical="center"/>
    </xf>
    <xf numFmtId="9" fontId="2" fillId="0" borderId="114" xfId="9" applyFont="1" applyFill="1" applyBorder="1" applyAlignment="1">
      <alignment horizontal="center" vertical="center"/>
    </xf>
    <xf numFmtId="9" fontId="2" fillId="0" borderId="115" xfId="9" applyFont="1" applyFill="1" applyBorder="1" applyAlignment="1">
      <alignment horizontal="center" vertical="center"/>
    </xf>
    <xf numFmtId="0" fontId="6" fillId="2" borderId="69" xfId="0" applyFont="1" applyFill="1" applyBorder="1" applyAlignment="1">
      <alignment vertical="center"/>
    </xf>
    <xf numFmtId="0" fontId="2" fillId="2" borderId="116" xfId="0" applyFont="1" applyFill="1" applyBorder="1" applyAlignment="1">
      <alignment horizontal="center" vertical="center" wrapText="1"/>
    </xf>
    <xf numFmtId="0" fontId="2" fillId="0" borderId="81" xfId="0" applyFont="1" applyFill="1" applyBorder="1" applyAlignment="1">
      <alignment horizontal="right" vertical="center" wrapText="1"/>
    </xf>
    <xf numFmtId="3" fontId="2" fillId="0" borderId="81" xfId="0" applyNumberFormat="1" applyFont="1" applyFill="1" applyBorder="1" applyAlignment="1">
      <alignment horizontal="right" vertical="center" wrapText="1"/>
    </xf>
    <xf numFmtId="0" fontId="3" fillId="2" borderId="69" xfId="0" applyFont="1" applyFill="1" applyBorder="1" applyAlignment="1">
      <alignment vertical="center"/>
    </xf>
    <xf numFmtId="0" fontId="6" fillId="2" borderId="117" xfId="0" applyFont="1" applyFill="1" applyBorder="1" applyAlignment="1">
      <alignment vertical="center" wrapText="1"/>
    </xf>
    <xf numFmtId="0" fontId="7" fillId="5" borderId="24" xfId="0" applyFont="1" applyFill="1" applyBorder="1" applyAlignment="1">
      <alignment horizontal="center" vertical="center"/>
    </xf>
    <xf numFmtId="0" fontId="6" fillId="4" borderId="24" xfId="0" applyFont="1" applyFill="1" applyBorder="1" applyAlignment="1">
      <alignment vertical="center"/>
    </xf>
    <xf numFmtId="0" fontId="6" fillId="4" borderId="30" xfId="0" applyFont="1" applyFill="1" applyBorder="1" applyAlignment="1">
      <alignment vertical="center"/>
    </xf>
    <xf numFmtId="0" fontId="6" fillId="4" borderId="32" xfId="0" applyFont="1" applyFill="1" applyBorder="1" applyAlignment="1">
      <alignment vertical="center"/>
    </xf>
    <xf numFmtId="0" fontId="6" fillId="4" borderId="17" xfId="0" applyFont="1" applyFill="1" applyBorder="1" applyAlignment="1">
      <alignment vertical="center"/>
    </xf>
    <xf numFmtId="0" fontId="2" fillId="2" borderId="69" xfId="0" applyFont="1" applyFill="1" applyBorder="1" applyAlignment="1">
      <alignment vertical="center" wrapText="1"/>
    </xf>
    <xf numFmtId="0" fontId="2" fillId="2" borderId="72" xfId="0" applyFont="1" applyFill="1" applyBorder="1" applyAlignment="1">
      <alignment horizontal="center" vertical="center" wrapText="1"/>
    </xf>
    <xf numFmtId="0" fontId="2" fillId="0" borderId="70" xfId="0" applyFont="1" applyFill="1" applyBorder="1" applyAlignment="1">
      <alignment horizontal="right" vertical="center" wrapText="1"/>
    </xf>
    <xf numFmtId="0" fontId="2" fillId="0" borderId="72" xfId="0" applyFont="1" applyFill="1" applyBorder="1" applyAlignment="1">
      <alignment horizontal="right" vertical="center" wrapText="1"/>
    </xf>
    <xf numFmtId="0" fontId="2" fillId="0" borderId="79" xfId="0" applyFont="1" applyFill="1" applyBorder="1" applyAlignment="1">
      <alignment horizontal="right" vertical="center" wrapText="1"/>
    </xf>
    <xf numFmtId="0" fontId="6" fillId="2" borderId="69" xfId="0" applyFont="1" applyFill="1" applyBorder="1" applyAlignment="1">
      <alignment horizontal="justify" vertical="center"/>
    </xf>
    <xf numFmtId="0" fontId="2" fillId="2" borderId="118" xfId="0" applyFont="1" applyFill="1" applyBorder="1" applyAlignment="1">
      <alignment horizontal="center" vertical="center" wrapText="1"/>
    </xf>
    <xf numFmtId="0" fontId="6" fillId="0" borderId="119" xfId="0" applyFont="1" applyFill="1" applyBorder="1" applyAlignment="1" applyProtection="1">
      <alignment vertical="center" wrapText="1"/>
      <protection locked="0"/>
    </xf>
    <xf numFmtId="0" fontId="6" fillId="0" borderId="120" xfId="0" applyFont="1" applyFill="1" applyBorder="1" applyAlignment="1" applyProtection="1">
      <alignment vertical="center" wrapText="1"/>
      <protection locked="0"/>
    </xf>
    <xf numFmtId="0" fontId="35" fillId="0" borderId="0" xfId="5" applyFont="1" applyAlignment="1">
      <alignment horizontal="left" vertical="center" wrapText="1"/>
    </xf>
    <xf numFmtId="0" fontId="34" fillId="2" borderId="121" xfId="0" applyFont="1" applyFill="1" applyBorder="1" applyAlignment="1">
      <alignment vertical="center" wrapText="1"/>
    </xf>
    <xf numFmtId="0" fontId="34" fillId="2" borderId="122" xfId="0" applyFont="1" applyFill="1" applyBorder="1" applyAlignment="1">
      <alignment vertical="center" wrapText="1"/>
    </xf>
    <xf numFmtId="0" fontId="34" fillId="2" borderId="41" xfId="0" applyFont="1" applyFill="1" applyBorder="1" applyAlignment="1">
      <alignment horizontal="center" vertical="center" wrapText="1"/>
    </xf>
    <xf numFmtId="3" fontId="16" fillId="2" borderId="1" xfId="0" applyNumberFormat="1" applyFont="1" applyFill="1" applyBorder="1" applyAlignment="1">
      <alignment vertical="center" wrapText="1"/>
    </xf>
    <xf numFmtId="3" fontId="16" fillId="0" borderId="123" xfId="0" applyNumberFormat="1" applyFont="1" applyFill="1" applyBorder="1" applyAlignment="1" applyProtection="1">
      <alignment horizontal="right" vertical="center" wrapText="1"/>
    </xf>
    <xf numFmtId="0" fontId="55" fillId="2" borderId="1" xfId="0" applyFont="1" applyFill="1" applyBorder="1" applyAlignment="1">
      <alignment horizontal="left" vertical="center" wrapText="1"/>
    </xf>
    <xf numFmtId="3" fontId="16" fillId="0" borderId="124" xfId="0" applyNumberFormat="1" applyFont="1" applyFill="1" applyBorder="1" applyAlignment="1">
      <alignment horizontal="right" vertical="center" wrapText="1"/>
    </xf>
    <xf numFmtId="3" fontId="16" fillId="0" borderId="125" xfId="0" applyNumberFormat="1" applyFont="1" applyFill="1" applyBorder="1" applyAlignment="1">
      <alignment vertical="center" wrapText="1"/>
    </xf>
    <xf numFmtId="3" fontId="16" fillId="0" borderId="126" xfId="0" applyNumberFormat="1" applyFont="1" applyFill="1" applyBorder="1" applyAlignment="1">
      <alignment horizontal="right" vertical="center" wrapText="1"/>
    </xf>
    <xf numFmtId="0" fontId="34" fillId="2" borderId="12" xfId="0" applyFont="1" applyFill="1" applyBorder="1" applyAlignment="1">
      <alignment vertical="center"/>
    </xf>
    <xf numFmtId="0" fontId="34" fillId="2" borderId="13" xfId="0" applyFont="1" applyFill="1" applyBorder="1" applyAlignment="1">
      <alignment horizontal="left" vertical="center" wrapText="1"/>
    </xf>
    <xf numFmtId="0" fontId="16" fillId="0" borderId="0" xfId="0" applyFont="1" applyFill="1" applyAlignment="1">
      <alignment vertical="center"/>
    </xf>
    <xf numFmtId="0" fontId="6" fillId="0" borderId="0" xfId="0" applyFont="1" applyFill="1" applyAlignment="1">
      <alignment vertical="center"/>
    </xf>
    <xf numFmtId="164" fontId="6" fillId="0" borderId="0" xfId="0" applyNumberFormat="1" applyFont="1" applyFill="1" applyAlignment="1">
      <alignment horizontal="right" vertical="center"/>
    </xf>
    <xf numFmtId="1" fontId="6" fillId="0" borderId="0" xfId="0" applyNumberFormat="1" applyFont="1" applyFill="1" applyAlignment="1">
      <alignment horizontal="right" vertical="center"/>
    </xf>
    <xf numFmtId="1" fontId="6" fillId="0" borderId="0" xfId="0" applyNumberFormat="1" applyFont="1" applyFill="1" applyAlignment="1">
      <alignment vertical="center"/>
    </xf>
    <xf numFmtId="164" fontId="12" fillId="0" borderId="0" xfId="0" applyNumberFormat="1" applyFont="1" applyFill="1" applyAlignment="1">
      <alignment horizontal="right" vertical="center"/>
    </xf>
    <xf numFmtId="1" fontId="12" fillId="0" borderId="0" xfId="0" applyNumberFormat="1" applyFont="1" applyFill="1" applyAlignment="1">
      <alignment horizontal="right" vertical="center"/>
    </xf>
    <xf numFmtId="1" fontId="9"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0" fillId="2" borderId="43" xfId="0" applyFont="1" applyFill="1" applyBorder="1" applyAlignment="1">
      <alignment horizontal="left" vertical="center" wrapText="1"/>
    </xf>
    <xf numFmtId="0" fontId="16" fillId="2" borderId="24" xfId="0" applyFont="1" applyFill="1" applyBorder="1" applyAlignment="1">
      <alignment vertical="center"/>
    </xf>
    <xf numFmtId="0" fontId="34" fillId="2" borderId="28" xfId="0" applyFont="1" applyFill="1" applyBorder="1" applyAlignment="1">
      <alignment horizontal="center" vertical="center" wrapText="1"/>
    </xf>
    <xf numFmtId="0" fontId="34" fillId="2" borderId="50" xfId="0" applyFont="1" applyFill="1" applyBorder="1" applyAlignment="1">
      <alignment horizontal="center" vertical="center" wrapText="1"/>
    </xf>
    <xf numFmtId="3" fontId="16" fillId="0" borderId="127" xfId="0" applyNumberFormat="1" applyFont="1" applyFill="1" applyBorder="1" applyAlignment="1" applyProtection="1">
      <alignment horizontal="right" vertical="center" wrapText="1"/>
    </xf>
    <xf numFmtId="3" fontId="16" fillId="0" borderId="128" xfId="0" applyNumberFormat="1" applyFont="1" applyFill="1" applyBorder="1" applyAlignment="1">
      <alignment horizontal="right" vertical="center" wrapText="1"/>
    </xf>
    <xf numFmtId="3" fontId="16" fillId="0" borderId="129" xfId="0" applyNumberFormat="1" applyFont="1" applyFill="1" applyBorder="1" applyAlignment="1">
      <alignment horizontal="right" vertical="center" wrapText="1"/>
    </xf>
    <xf numFmtId="3" fontId="16" fillId="0" borderId="40" xfId="0" applyNumberFormat="1" applyFont="1" applyFill="1" applyBorder="1" applyAlignment="1">
      <alignment horizontal="right" vertical="center" wrapText="1"/>
    </xf>
    <xf numFmtId="3" fontId="16" fillId="0" borderId="50" xfId="0" applyNumberFormat="1" applyFont="1" applyFill="1" applyBorder="1" applyAlignment="1">
      <alignment horizontal="right" vertical="center" wrapText="1"/>
    </xf>
    <xf numFmtId="0" fontId="6" fillId="2" borderId="130" xfId="0" applyFont="1" applyFill="1" applyBorder="1" applyAlignment="1">
      <alignment horizontal="left" vertical="center" wrapText="1" indent="1"/>
    </xf>
    <xf numFmtId="0" fontId="6" fillId="2" borderId="80" xfId="0" applyFont="1" applyFill="1" applyBorder="1" applyAlignment="1">
      <alignment horizontal="left" vertical="center" wrapText="1" indent="1"/>
    </xf>
    <xf numFmtId="0" fontId="2" fillId="2" borderId="131" xfId="0" applyFont="1" applyFill="1" applyBorder="1" applyAlignment="1">
      <alignment horizontal="left" vertical="center" wrapText="1" indent="1"/>
    </xf>
    <xf numFmtId="0" fontId="2" fillId="2" borderId="69" xfId="0" applyFont="1" applyFill="1" applyBorder="1" applyAlignment="1">
      <alignment horizontal="left" vertical="center" indent="1"/>
    </xf>
    <xf numFmtId="0" fontId="6" fillId="2" borderId="0" xfId="0" applyFont="1" applyFill="1" applyBorder="1" applyAlignment="1">
      <alignment horizontal="left" vertical="center" indent="1"/>
    </xf>
    <xf numFmtId="0" fontId="5" fillId="2" borderId="0" xfId="0" applyFont="1" applyFill="1" applyBorder="1" applyAlignment="1">
      <alignment horizontal="left" vertical="center" indent="1"/>
    </xf>
    <xf numFmtId="0" fontId="6" fillId="2" borderId="70" xfId="0" applyFont="1" applyFill="1" applyBorder="1" applyAlignment="1">
      <alignment horizontal="left" vertical="center" indent="1"/>
    </xf>
    <xf numFmtId="0" fontId="2" fillId="2" borderId="132" xfId="0" applyFont="1" applyFill="1" applyBorder="1" applyAlignment="1">
      <alignment horizontal="left" vertical="center" wrapText="1" indent="1"/>
    </xf>
    <xf numFmtId="0" fontId="2" fillId="2" borderId="86" xfId="0" applyFont="1" applyFill="1" applyBorder="1" applyAlignment="1">
      <alignment horizontal="left" vertical="center" indent="1"/>
    </xf>
    <xf numFmtId="0" fontId="6" fillId="2" borderId="31" xfId="0" applyFont="1" applyFill="1" applyBorder="1" applyAlignment="1">
      <alignment horizontal="left" vertical="center" indent="1"/>
    </xf>
    <xf numFmtId="0" fontId="5" fillId="2" borderId="31" xfId="0" applyFont="1" applyFill="1" applyBorder="1" applyAlignment="1">
      <alignment horizontal="left" vertical="center" indent="1"/>
    </xf>
    <xf numFmtId="0" fontId="6" fillId="2" borderId="87"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13" fillId="2" borderId="71" xfId="0" applyFont="1" applyFill="1" applyBorder="1" applyAlignment="1">
      <alignment horizontal="left" vertical="center" indent="1"/>
    </xf>
    <xf numFmtId="0" fontId="2" fillId="2" borderId="120" xfId="0" applyFont="1" applyFill="1" applyBorder="1" applyAlignment="1">
      <alignment horizontal="left" vertical="center" wrapText="1" indent="1"/>
    </xf>
    <xf numFmtId="0" fontId="2" fillId="2" borderId="119" xfId="0" applyFont="1" applyFill="1" applyBorder="1" applyAlignment="1">
      <alignment horizontal="left" vertical="center" wrapText="1" indent="1"/>
    </xf>
    <xf numFmtId="3" fontId="16" fillId="0" borderId="20" xfId="0" applyNumberFormat="1" applyFont="1" applyFill="1" applyBorder="1" applyAlignment="1">
      <alignment horizontal="right" vertical="center" wrapText="1"/>
    </xf>
    <xf numFmtId="3" fontId="6" fillId="0" borderId="133" xfId="0" applyNumberFormat="1" applyFont="1" applyFill="1" applyBorder="1" applyAlignment="1">
      <alignment horizontal="right" vertical="center" wrapText="1"/>
    </xf>
    <xf numFmtId="3" fontId="6" fillId="0" borderId="58" xfId="0" applyNumberFormat="1" applyFont="1" applyFill="1" applyBorder="1" applyAlignment="1">
      <alignment horizontal="right" vertical="center" wrapText="1"/>
    </xf>
    <xf numFmtId="3" fontId="6" fillId="2" borderId="64" xfId="0" applyNumberFormat="1" applyFont="1" applyFill="1" applyBorder="1" applyAlignment="1">
      <alignment vertical="center" wrapText="1"/>
    </xf>
    <xf numFmtId="3" fontId="6" fillId="2" borderId="65" xfId="0" applyNumberFormat="1" applyFont="1" applyFill="1" applyBorder="1" applyAlignment="1">
      <alignment vertical="center" wrapText="1"/>
    </xf>
    <xf numFmtId="3" fontId="6" fillId="2" borderId="134" xfId="0" applyNumberFormat="1" applyFont="1" applyFill="1" applyBorder="1" applyAlignment="1">
      <alignment vertical="center" wrapText="1"/>
    </xf>
    <xf numFmtId="3" fontId="16" fillId="2" borderId="2" xfId="0" applyNumberFormat="1" applyFont="1" applyFill="1" applyBorder="1" applyAlignment="1">
      <alignment vertical="center" wrapText="1"/>
    </xf>
    <xf numFmtId="3" fontId="6" fillId="0" borderId="135" xfId="0" applyNumberFormat="1" applyFont="1" applyFill="1" applyBorder="1" applyAlignment="1" applyProtection="1">
      <alignment horizontal="right" vertical="center" wrapText="1"/>
      <protection locked="0"/>
    </xf>
    <xf numFmtId="3" fontId="6" fillId="0" borderId="136"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12" xfId="0" applyFont="1" applyFill="1" applyBorder="1" applyAlignment="1">
      <alignment vertical="center" textRotation="90"/>
    </xf>
    <xf numFmtId="0" fontId="44" fillId="2" borderId="13" xfId="0" applyFont="1" applyFill="1" applyBorder="1" applyAlignment="1">
      <alignment vertical="center" textRotation="90"/>
    </xf>
    <xf numFmtId="0" fontId="6" fillId="4" borderId="30" xfId="0" applyFont="1" applyFill="1" applyBorder="1" applyAlignment="1">
      <alignment vertical="top" wrapText="1"/>
    </xf>
    <xf numFmtId="0" fontId="6" fillId="4" borderId="17" xfId="0" applyFont="1" applyFill="1" applyBorder="1" applyAlignment="1">
      <alignment vertical="top" wrapText="1"/>
    </xf>
    <xf numFmtId="3" fontId="16" fillId="0" borderId="40" xfId="0" applyNumberFormat="1" applyFont="1" applyFill="1" applyBorder="1" applyAlignment="1" applyProtection="1">
      <alignment horizontal="right" vertical="center" wrapText="1"/>
      <protection locked="0"/>
    </xf>
    <xf numFmtId="0" fontId="6" fillId="2" borderId="65" xfId="0" applyFont="1" applyFill="1" applyBorder="1" applyAlignment="1">
      <alignment horizontal="left" vertical="center" wrapText="1"/>
    </xf>
    <xf numFmtId="0" fontId="16" fillId="2" borderId="2" xfId="0" applyFont="1" applyFill="1" applyBorder="1" applyAlignment="1">
      <alignment vertical="center"/>
    </xf>
    <xf numFmtId="0" fontId="16" fillId="2" borderId="32" xfId="0" applyFont="1" applyFill="1" applyBorder="1" applyAlignment="1">
      <alignment vertical="center"/>
    </xf>
    <xf numFmtId="0" fontId="2" fillId="2" borderId="0" xfId="0" applyFont="1" applyFill="1" applyAlignment="1">
      <alignment vertical="center" wrapText="1"/>
    </xf>
    <xf numFmtId="0" fontId="6" fillId="2" borderId="0" xfId="0" applyFont="1" applyFill="1" applyAlignment="1">
      <alignment vertical="center" wrapText="1"/>
    </xf>
    <xf numFmtId="0" fontId="2" fillId="2" borderId="0" xfId="0" applyFont="1" applyFill="1" applyAlignment="1">
      <alignment horizontal="center" vertical="center"/>
    </xf>
    <xf numFmtId="0" fontId="2" fillId="2" borderId="37" xfId="0" applyFont="1" applyFill="1" applyBorder="1" applyAlignment="1">
      <alignment vertical="center" wrapText="1"/>
    </xf>
    <xf numFmtId="0" fontId="6"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40" xfId="0" applyFont="1" applyFill="1" applyBorder="1" applyAlignment="1">
      <alignment vertical="center" wrapText="1"/>
    </xf>
    <xf numFmtId="0" fontId="34" fillId="6" borderId="37" xfId="0" applyFont="1" applyFill="1" applyBorder="1" applyAlignment="1">
      <alignment vertical="center" wrapText="1"/>
    </xf>
    <xf numFmtId="0" fontId="16" fillId="6" borderId="37" xfId="0" applyFont="1" applyFill="1" applyBorder="1" applyAlignment="1">
      <alignment vertical="center" wrapText="1"/>
    </xf>
    <xf numFmtId="0" fontId="16" fillId="2" borderId="37" xfId="0" quotePrefix="1" applyFont="1" applyFill="1" applyBorder="1" applyAlignment="1">
      <alignment vertical="center" wrapText="1"/>
    </xf>
    <xf numFmtId="0" fontId="2" fillId="2" borderId="8" xfId="0" applyFont="1" applyFill="1" applyBorder="1" applyAlignment="1">
      <alignment horizontal="center" vertical="center"/>
    </xf>
    <xf numFmtId="0" fontId="2" fillId="2" borderId="39" xfId="0" applyFont="1" applyFill="1" applyBorder="1" applyAlignment="1">
      <alignment horizontal="center" vertical="center"/>
    </xf>
    <xf numFmtId="0" fontId="16" fillId="2" borderId="40" xfId="0" quotePrefix="1" applyFont="1" applyFill="1" applyBorder="1" applyAlignment="1">
      <alignment vertical="center" wrapText="1"/>
    </xf>
    <xf numFmtId="0" fontId="6" fillId="6" borderId="40" xfId="0" applyFont="1" applyFill="1" applyBorder="1" applyAlignment="1">
      <alignment vertical="center" wrapText="1"/>
    </xf>
    <xf numFmtId="0" fontId="2" fillId="2" borderId="41" xfId="0" applyFont="1" applyFill="1" applyBorder="1" applyAlignment="1">
      <alignment horizontal="center" vertical="center"/>
    </xf>
    <xf numFmtId="0" fontId="16" fillId="6" borderId="36" xfId="0" applyFont="1" applyFill="1" applyBorder="1" applyAlignment="1">
      <alignment vertical="center" wrapText="1"/>
    </xf>
    <xf numFmtId="0" fontId="16" fillId="2" borderId="36" xfId="0" quotePrefix="1" applyFont="1" applyFill="1" applyBorder="1" applyAlignment="1">
      <alignment vertical="center" wrapText="1"/>
    </xf>
    <xf numFmtId="0" fontId="16" fillId="2" borderId="50" xfId="0" quotePrefix="1" applyFont="1" applyFill="1" applyBorder="1" applyAlignment="1">
      <alignment vertical="center" wrapText="1"/>
    </xf>
    <xf numFmtId="0" fontId="34" fillId="6" borderId="40" xfId="0" applyFont="1" applyFill="1" applyBorder="1" applyAlignment="1">
      <alignment vertical="center" wrapText="1"/>
    </xf>
    <xf numFmtId="0" fontId="22" fillId="2" borderId="3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22" fillId="0" borderId="0" xfId="0" applyFont="1" applyFill="1" applyAlignment="1">
      <alignment horizontal="center" vertical="center"/>
    </xf>
    <xf numFmtId="0" fontId="34" fillId="2" borderId="1" xfId="0" applyFont="1" applyFill="1" applyBorder="1" applyAlignment="1">
      <alignment horizontal="left" vertical="center" wrapText="1"/>
    </xf>
    <xf numFmtId="0" fontId="2" fillId="0" borderId="137" xfId="0" applyFont="1" applyFill="1" applyBorder="1" applyAlignment="1" applyProtection="1">
      <alignment horizontal="justify" vertical="center" wrapText="1"/>
      <protection locked="0"/>
    </xf>
    <xf numFmtId="0" fontId="6" fillId="0" borderId="34" xfId="0" applyFont="1" applyFill="1" applyBorder="1" applyAlignment="1" applyProtection="1">
      <alignment horizontal="justify" vertical="center" wrapText="1"/>
      <protection locked="0"/>
    </xf>
    <xf numFmtId="0" fontId="2" fillId="0" borderId="138" xfId="0" applyFont="1" applyFill="1" applyBorder="1" applyAlignment="1" applyProtection="1">
      <alignment horizontal="justify" vertical="center" wrapText="1"/>
      <protection locked="0"/>
    </xf>
    <xf numFmtId="3" fontId="6" fillId="0" borderId="61" xfId="0" applyNumberFormat="1" applyFont="1" applyFill="1" applyBorder="1" applyAlignment="1" applyProtection="1">
      <alignment horizontal="right" vertical="center" wrapText="1"/>
      <protection locked="0"/>
    </xf>
    <xf numFmtId="3" fontId="6" fillId="0" borderId="61" xfId="0" applyNumberFormat="1" applyFont="1" applyFill="1" applyBorder="1" applyAlignment="1">
      <alignment horizontal="right" vertical="center" wrapText="1"/>
    </xf>
    <xf numFmtId="3" fontId="2" fillId="0" borderId="61" xfId="0" applyNumberFormat="1" applyFont="1" applyFill="1" applyBorder="1" applyAlignment="1">
      <alignment horizontal="right" vertical="center" wrapText="1"/>
    </xf>
    <xf numFmtId="3" fontId="2" fillId="0" borderId="7" xfId="0" applyNumberFormat="1" applyFont="1" applyFill="1" applyBorder="1" applyAlignment="1">
      <alignment horizontal="right" vertical="center" wrapText="1"/>
    </xf>
    <xf numFmtId="3" fontId="6" fillId="0" borderId="49" xfId="0" applyNumberFormat="1" applyFont="1" applyFill="1" applyBorder="1" applyAlignment="1" applyProtection="1">
      <alignment horizontal="right" vertical="center" wrapText="1"/>
      <protection locked="0"/>
    </xf>
    <xf numFmtId="3" fontId="6" fillId="0" borderId="139" xfId="0" applyNumberFormat="1" applyFont="1" applyFill="1" applyBorder="1" applyAlignment="1" applyProtection="1">
      <alignment horizontal="right" vertical="center" wrapText="1"/>
      <protection locked="0"/>
    </xf>
    <xf numFmtId="3" fontId="6" fillId="0" borderId="0" xfId="0" applyNumberFormat="1" applyFont="1" applyFill="1" applyBorder="1" applyAlignment="1" applyProtection="1">
      <alignment horizontal="right" vertical="center" wrapText="1"/>
      <protection locked="0"/>
    </xf>
    <xf numFmtId="3" fontId="6" fillId="0" borderId="22" xfId="0" applyNumberFormat="1" applyFont="1" applyFill="1" applyBorder="1" applyAlignment="1" applyProtection="1">
      <alignment horizontal="right" vertical="center" wrapText="1"/>
      <protection locked="0"/>
    </xf>
    <xf numFmtId="3" fontId="6" fillId="0" borderId="15" xfId="0" applyNumberFormat="1" applyFont="1" applyFill="1" applyBorder="1" applyAlignment="1">
      <alignment horizontal="right" vertical="center" wrapText="1"/>
    </xf>
    <xf numFmtId="3" fontId="6" fillId="0" borderId="15" xfId="0" applyNumberFormat="1" applyFont="1" applyFill="1" applyBorder="1" applyAlignment="1" applyProtection="1">
      <alignment horizontal="right" vertical="center" wrapText="1"/>
      <protection locked="0"/>
    </xf>
    <xf numFmtId="3" fontId="2" fillId="0" borderId="15" xfId="0" applyNumberFormat="1" applyFont="1" applyFill="1" applyBorder="1" applyAlignment="1">
      <alignment horizontal="right" vertical="center" wrapText="1"/>
    </xf>
    <xf numFmtId="3" fontId="6" fillId="7" borderId="28" xfId="0" applyNumberFormat="1" applyFont="1" applyFill="1" applyBorder="1" applyAlignment="1">
      <alignment horizontal="left" vertical="center" wrapText="1"/>
    </xf>
    <xf numFmtId="3" fontId="16" fillId="0" borderId="62" xfId="0" applyNumberFormat="1" applyFont="1" applyFill="1" applyBorder="1" applyAlignment="1">
      <alignment horizontal="right" vertical="center" wrapText="1"/>
    </xf>
    <xf numFmtId="0" fontId="6" fillId="2" borderId="61"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164" fontId="6" fillId="0" borderId="37" xfId="0" applyNumberFormat="1" applyFont="1" applyFill="1" applyBorder="1" applyAlignment="1" applyProtection="1">
      <alignment horizontal="center" vertical="center" wrapText="1"/>
      <protection locked="0"/>
    </xf>
    <xf numFmtId="164" fontId="6" fillId="0" borderId="40" xfId="0" applyNumberFormat="1" applyFont="1" applyFill="1" applyBorder="1" applyAlignment="1" applyProtection="1">
      <alignment horizontal="center" vertical="center" wrapText="1"/>
      <protection locked="0"/>
    </xf>
    <xf numFmtId="164" fontId="6" fillId="0" borderId="36" xfId="0" applyNumberFormat="1" applyFont="1" applyFill="1" applyBorder="1" applyAlignment="1" applyProtection="1">
      <alignment horizontal="center" vertical="center" wrapText="1"/>
      <protection locked="0"/>
    </xf>
    <xf numFmtId="164" fontId="6" fillId="0" borderId="50" xfId="0" applyNumberFormat="1" applyFont="1" applyFill="1" applyBorder="1" applyAlignment="1" applyProtection="1">
      <alignment horizontal="center" vertical="center" wrapText="1"/>
      <protection locked="0"/>
    </xf>
    <xf numFmtId="164" fontId="6" fillId="0" borderId="35" xfId="0" applyNumberFormat="1" applyFont="1" applyFill="1" applyBorder="1" applyAlignment="1" applyProtection="1">
      <alignment horizontal="center" vertical="center" wrapText="1"/>
      <protection locked="0"/>
    </xf>
    <xf numFmtId="164" fontId="6" fillId="0" borderId="17" xfId="0" applyNumberFormat="1" applyFont="1" applyFill="1" applyBorder="1" applyAlignment="1" applyProtection="1">
      <alignment horizontal="center" vertical="center" wrapText="1"/>
      <protection locked="0"/>
    </xf>
    <xf numFmtId="0" fontId="2" fillId="7" borderId="81" xfId="0" applyFont="1" applyFill="1" applyBorder="1" applyAlignment="1">
      <alignment horizontal="right" vertical="center" wrapText="1"/>
    </xf>
    <xf numFmtId="0" fontId="2" fillId="2" borderId="12" xfId="0" applyFont="1" applyFill="1" applyBorder="1" applyAlignment="1">
      <alignment horizontal="left" vertical="center" wrapText="1"/>
    </xf>
    <xf numFmtId="3" fontId="16" fillId="2" borderId="65" xfId="0" applyNumberFormat="1" applyFont="1" applyFill="1" applyBorder="1" applyAlignment="1">
      <alignment vertical="center" wrapText="1"/>
    </xf>
    <xf numFmtId="3" fontId="16" fillId="0" borderId="39" xfId="0" applyNumberFormat="1" applyFont="1" applyFill="1" applyBorder="1" applyAlignment="1" applyProtection="1">
      <alignment horizontal="right" vertical="center" wrapText="1"/>
      <protection locked="0"/>
    </xf>
    <xf numFmtId="3" fontId="34" fillId="2" borderId="60" xfId="0" applyNumberFormat="1" applyFont="1" applyFill="1" applyBorder="1" applyAlignment="1">
      <alignment vertical="center" wrapText="1"/>
    </xf>
    <xf numFmtId="3" fontId="55" fillId="2" borderId="12" xfId="0" applyNumberFormat="1" applyFont="1" applyFill="1" applyBorder="1" applyAlignment="1">
      <alignment vertical="center" wrapText="1"/>
    </xf>
    <xf numFmtId="3" fontId="6" fillId="7" borderId="121" xfId="0" applyNumberFormat="1" applyFont="1" applyFill="1" applyBorder="1" applyAlignment="1">
      <alignment horizontal="left" vertical="center" wrapText="1"/>
    </xf>
    <xf numFmtId="3" fontId="6" fillId="2" borderId="65" xfId="0" applyNumberFormat="1" applyFont="1" applyFill="1" applyBorder="1" applyAlignment="1">
      <alignment horizontal="left" vertical="center" wrapText="1" indent="4"/>
    </xf>
    <xf numFmtId="3" fontId="6" fillId="7" borderId="65" xfId="0" applyNumberFormat="1" applyFont="1" applyFill="1" applyBorder="1" applyAlignment="1">
      <alignment horizontal="left" vertical="center" wrapText="1"/>
    </xf>
    <xf numFmtId="3" fontId="6" fillId="2" borderId="65" xfId="0" applyNumberFormat="1" applyFont="1" applyFill="1" applyBorder="1" applyAlignment="1">
      <alignment horizontal="left" vertical="center" wrapText="1"/>
    </xf>
    <xf numFmtId="3" fontId="2" fillId="7" borderId="65" xfId="0" applyNumberFormat="1" applyFont="1" applyFill="1" applyBorder="1" applyAlignment="1">
      <alignment horizontal="left" vertical="center" wrapText="1"/>
    </xf>
    <xf numFmtId="3" fontId="6" fillId="2" borderId="122" xfId="0" applyNumberFormat="1" applyFont="1" applyFill="1" applyBorder="1" applyAlignment="1">
      <alignment horizontal="left" vertical="center" wrapText="1" indent="4"/>
    </xf>
    <xf numFmtId="3" fontId="34" fillId="2" borderId="12" xfId="0" applyNumberFormat="1" applyFont="1" applyFill="1" applyBorder="1" applyAlignment="1">
      <alignment vertical="center" wrapText="1"/>
    </xf>
    <xf numFmtId="3" fontId="16" fillId="2" borderId="13" xfId="0" applyNumberFormat="1" applyFont="1" applyFill="1" applyBorder="1" applyAlignment="1">
      <alignment vertical="center" wrapText="1"/>
    </xf>
    <xf numFmtId="3" fontId="55" fillId="2" borderId="1" xfId="0" applyNumberFormat="1" applyFont="1" applyFill="1" applyBorder="1" applyAlignment="1">
      <alignment vertical="center" wrapText="1"/>
    </xf>
    <xf numFmtId="3" fontId="56" fillId="2" borderId="1" xfId="0" applyNumberFormat="1" applyFont="1" applyFill="1" applyBorder="1" applyAlignment="1">
      <alignment vertical="center" wrapText="1"/>
    </xf>
    <xf numFmtId="3" fontId="34" fillId="2" borderId="13" xfId="0" applyNumberFormat="1" applyFont="1" applyFill="1" applyBorder="1" applyAlignment="1">
      <alignment vertical="center" wrapText="1"/>
    </xf>
    <xf numFmtId="0" fontId="56" fillId="2" borderId="12" xfId="0" applyFont="1" applyFill="1" applyBorder="1" applyAlignment="1">
      <alignment horizontal="left" vertical="center"/>
    </xf>
    <xf numFmtId="3" fontId="16" fillId="0" borderId="123" xfId="0" applyNumberFormat="1" applyFont="1" applyFill="1" applyBorder="1" applyAlignment="1">
      <alignment horizontal="right" vertical="center" wrapText="1"/>
    </xf>
    <xf numFmtId="3" fontId="16" fillId="0" borderId="140" xfId="0" applyNumberFormat="1" applyFont="1" applyFill="1" applyBorder="1" applyAlignment="1">
      <alignment horizontal="right" vertical="center" wrapText="1"/>
    </xf>
    <xf numFmtId="3" fontId="16" fillId="0" borderId="141" xfId="0" applyNumberFormat="1" applyFont="1" applyFill="1" applyBorder="1" applyAlignment="1">
      <alignment horizontal="right" vertical="center" wrapText="1"/>
    </xf>
    <xf numFmtId="3" fontId="16" fillId="0" borderId="32" xfId="0" applyNumberFormat="1" applyFont="1" applyFill="1" applyBorder="1" applyAlignment="1">
      <alignment horizontal="right" vertical="center" wrapText="1"/>
    </xf>
    <xf numFmtId="3" fontId="16" fillId="0" borderId="8" xfId="0" applyNumberFormat="1" applyFont="1" applyFill="1" applyBorder="1" applyAlignment="1">
      <alignment horizontal="right" vertical="center" wrapText="1"/>
    </xf>
    <xf numFmtId="3" fontId="16" fillId="0" borderId="47" xfId="0" applyNumberFormat="1" applyFont="1" applyFill="1" applyBorder="1" applyAlignment="1">
      <alignment horizontal="right" vertical="center" wrapText="1"/>
    </xf>
    <xf numFmtId="3" fontId="16" fillId="0" borderId="39" xfId="0" applyNumberFormat="1" applyFont="1" applyFill="1" applyBorder="1" applyAlignment="1">
      <alignment horizontal="right" vertical="center" wrapText="1"/>
    </xf>
    <xf numFmtId="3" fontId="16" fillId="0" borderId="58" xfId="0" applyNumberFormat="1" applyFont="1" applyFill="1" applyBorder="1" applyAlignment="1">
      <alignment horizontal="right" vertical="center" wrapText="1"/>
    </xf>
    <xf numFmtId="3" fontId="16" fillId="0" borderId="51" xfId="0" applyNumberFormat="1" applyFont="1" applyFill="1" applyBorder="1" applyAlignment="1">
      <alignment horizontal="right" vertical="center" wrapText="1"/>
    </xf>
    <xf numFmtId="3" fontId="16" fillId="0" borderId="59" xfId="0" applyNumberFormat="1" applyFont="1" applyFill="1" applyBorder="1" applyAlignment="1">
      <alignment horizontal="right" vertical="center" wrapText="1"/>
    </xf>
    <xf numFmtId="3" fontId="16" fillId="0" borderId="41" xfId="0" applyNumberFormat="1" applyFont="1" applyFill="1" applyBorder="1" applyAlignment="1">
      <alignment horizontal="right" vertical="center" wrapText="1"/>
    </xf>
    <xf numFmtId="3" fontId="16" fillId="0" borderId="56" xfId="0" applyNumberFormat="1" applyFont="1" applyFill="1" applyBorder="1" applyAlignment="1">
      <alignment horizontal="right" vertical="center" wrapText="1"/>
    </xf>
    <xf numFmtId="3" fontId="16" fillId="0" borderId="142" xfId="0" applyNumberFormat="1" applyFont="1" applyFill="1" applyBorder="1" applyAlignment="1">
      <alignment horizontal="right" vertical="center" wrapText="1"/>
    </xf>
    <xf numFmtId="3" fontId="16" fillId="0" borderId="133" xfId="0" applyNumberFormat="1" applyFont="1" applyFill="1" applyBorder="1" applyAlignment="1">
      <alignment horizontal="right" vertical="center" wrapText="1"/>
    </xf>
    <xf numFmtId="3" fontId="6" fillId="0" borderId="39" xfId="0" applyNumberFormat="1" applyFont="1" applyFill="1" applyBorder="1" applyAlignment="1">
      <alignment horizontal="right" vertical="center" wrapText="1"/>
    </xf>
    <xf numFmtId="3" fontId="16" fillId="0" borderId="17" xfId="0" applyNumberFormat="1" applyFont="1" applyFill="1" applyBorder="1" applyAlignment="1">
      <alignment horizontal="right" vertical="center" wrapText="1"/>
    </xf>
    <xf numFmtId="3" fontId="16" fillId="0" borderId="125" xfId="0" applyNumberFormat="1" applyFont="1" applyFill="1" applyBorder="1" applyAlignment="1">
      <alignment horizontal="right" vertical="center" wrapText="1"/>
    </xf>
    <xf numFmtId="3" fontId="16" fillId="0" borderId="34" xfId="0" applyNumberFormat="1" applyFont="1" applyFill="1" applyBorder="1" applyAlignment="1">
      <alignment horizontal="right" vertical="center" wrapText="1"/>
    </xf>
    <xf numFmtId="0" fontId="16" fillId="2" borderId="12" xfId="0" applyFont="1" applyFill="1" applyBorder="1" applyAlignment="1">
      <alignment vertical="center"/>
    </xf>
    <xf numFmtId="0" fontId="34" fillId="2" borderId="121" xfId="0" applyFont="1" applyFill="1" applyBorder="1" applyAlignment="1">
      <alignment horizontal="center" vertical="center" wrapText="1"/>
    </xf>
    <xf numFmtId="0" fontId="2" fillId="2" borderId="122" xfId="0" applyFont="1" applyFill="1" applyBorder="1" applyAlignment="1">
      <alignment horizontal="left" vertical="center" wrapText="1"/>
    </xf>
    <xf numFmtId="0" fontId="6" fillId="2" borderId="121" xfId="0" applyFont="1" applyFill="1" applyBorder="1" applyAlignment="1">
      <alignment horizontal="left" vertical="center" wrapText="1"/>
    </xf>
    <xf numFmtId="0" fontId="6" fillId="2" borderId="134"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6" fillId="2" borderId="143" xfId="0" applyFont="1" applyFill="1" applyBorder="1" applyAlignment="1">
      <alignment horizontal="left" vertical="center" wrapText="1"/>
    </xf>
    <xf numFmtId="0" fontId="2" fillId="2" borderId="121" xfId="0" applyFont="1" applyFill="1" applyBorder="1" applyAlignment="1">
      <alignment horizontal="left" vertical="center" wrapText="1"/>
    </xf>
    <xf numFmtId="0" fontId="6" fillId="2" borderId="144" xfId="0" applyFont="1" applyFill="1" applyBorder="1" applyAlignment="1">
      <alignment horizontal="left" vertical="center" wrapText="1"/>
    </xf>
    <xf numFmtId="0" fontId="6" fillId="2" borderId="145"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8" xfId="0" applyNumberFormat="1" applyFont="1" applyFill="1" applyBorder="1" applyAlignment="1">
      <alignment horizontal="center" vertical="center" wrapText="1"/>
    </xf>
    <xf numFmtId="0" fontId="23" fillId="2" borderId="41" xfId="0" applyNumberFormat="1" applyFont="1" applyFill="1" applyBorder="1" applyAlignment="1">
      <alignment horizontal="center" vertical="center" wrapText="1"/>
    </xf>
    <xf numFmtId="3" fontId="6" fillId="0" borderId="8" xfId="0" applyNumberFormat="1" applyFont="1" applyFill="1" applyBorder="1" applyAlignment="1">
      <alignment horizontal="right" vertical="center" wrapText="1"/>
    </xf>
    <xf numFmtId="3" fontId="6" fillId="0" borderId="51" xfId="0" applyNumberFormat="1" applyFont="1" applyFill="1" applyBorder="1" applyAlignment="1">
      <alignment horizontal="right" vertical="center" wrapText="1"/>
    </xf>
    <xf numFmtId="3" fontId="6" fillId="0" borderId="56" xfId="0" applyNumberFormat="1" applyFont="1" applyFill="1" applyBorder="1" applyAlignment="1">
      <alignment horizontal="right" vertical="center" wrapText="1"/>
    </xf>
    <xf numFmtId="3" fontId="6" fillId="0" borderId="41" xfId="0" applyNumberFormat="1" applyFont="1" applyFill="1" applyBorder="1" applyAlignment="1">
      <alignment horizontal="right" vertical="center" wrapText="1"/>
    </xf>
    <xf numFmtId="3" fontId="6" fillId="0" borderId="142" xfId="0" applyNumberFormat="1" applyFont="1" applyFill="1" applyBorder="1" applyAlignment="1">
      <alignment horizontal="right" vertical="center" wrapText="1"/>
    </xf>
    <xf numFmtId="3" fontId="6" fillId="0" borderId="142" xfId="0" applyNumberFormat="1" applyFont="1" applyFill="1" applyBorder="1" applyAlignment="1">
      <alignment vertical="center" wrapText="1"/>
    </xf>
    <xf numFmtId="3" fontId="6" fillId="0" borderId="146" xfId="0" applyNumberFormat="1" applyFont="1" applyFill="1" applyBorder="1" applyAlignment="1">
      <alignment horizontal="right" vertical="center" wrapText="1"/>
    </xf>
    <xf numFmtId="3" fontId="6" fillId="0" borderId="147" xfId="0" applyNumberFormat="1" applyFont="1" applyFill="1" applyBorder="1" applyAlignment="1">
      <alignment horizontal="right" vertical="center" wrapText="1"/>
    </xf>
    <xf numFmtId="3" fontId="6" fillId="0" borderId="148" xfId="0" applyNumberFormat="1" applyFont="1" applyFill="1" applyBorder="1" applyAlignment="1">
      <alignment horizontal="right" vertical="center" wrapText="1"/>
    </xf>
    <xf numFmtId="3" fontId="6" fillId="2" borderId="142" xfId="0" applyNumberFormat="1" applyFont="1" applyFill="1" applyBorder="1" applyAlignment="1">
      <alignment horizontal="left" vertical="center" wrapText="1"/>
    </xf>
    <xf numFmtId="3" fontId="6" fillId="2" borderId="142" xfId="0" applyNumberFormat="1" applyFont="1" applyFill="1" applyBorder="1" applyAlignment="1">
      <alignment horizontal="left" vertical="center" wrapText="1" indent="4"/>
    </xf>
    <xf numFmtId="3" fontId="2" fillId="2" borderId="142" xfId="0" applyNumberFormat="1" applyFont="1" applyFill="1" applyBorder="1" applyAlignment="1">
      <alignment horizontal="left" vertical="center" wrapText="1"/>
    </xf>
    <xf numFmtId="0" fontId="6" fillId="0" borderId="0" xfId="0" applyFont="1"/>
    <xf numFmtId="3" fontId="6" fillId="0" borderId="124" xfId="0" applyNumberFormat="1" applyFont="1" applyFill="1" applyBorder="1" applyAlignment="1">
      <alignment horizontal="right" vertical="center" wrapText="1"/>
    </xf>
    <xf numFmtId="3" fontId="6" fillId="0" borderId="10" xfId="0" applyNumberFormat="1" applyFont="1" applyFill="1" applyBorder="1" applyAlignment="1">
      <alignment horizontal="right" vertical="center" wrapText="1"/>
    </xf>
    <xf numFmtId="0" fontId="6" fillId="4" borderId="15" xfId="0" applyFont="1" applyFill="1" applyBorder="1" applyAlignment="1">
      <alignment vertical="center" wrapText="1"/>
    </xf>
    <xf numFmtId="3" fontId="6" fillId="2" borderId="50" xfId="0" applyNumberFormat="1" applyFont="1" applyFill="1" applyBorder="1" applyAlignment="1">
      <alignment horizontal="right" vertical="center" wrapText="1"/>
    </xf>
    <xf numFmtId="0" fontId="81" fillId="2" borderId="0" xfId="6" applyFill="1" applyProtection="1">
      <protection hidden="1"/>
    </xf>
    <xf numFmtId="167" fontId="81" fillId="2" borderId="0" xfId="6" applyNumberFormat="1" applyFill="1" applyProtection="1">
      <protection hidden="1"/>
    </xf>
    <xf numFmtId="0" fontId="68" fillId="2" borderId="0" xfId="6" applyFont="1" applyFill="1" applyAlignment="1" applyProtection="1">
      <alignment vertical="center"/>
      <protection hidden="1"/>
    </xf>
    <xf numFmtId="0" fontId="81" fillId="2" borderId="0" xfId="6" applyFill="1" applyAlignment="1" applyProtection="1">
      <alignment vertical="center"/>
      <protection hidden="1"/>
    </xf>
    <xf numFmtId="0" fontId="70" fillId="2" borderId="0" xfId="6" applyFont="1" applyFill="1" applyAlignment="1" applyProtection="1">
      <alignment horizontal="right" vertical="center"/>
      <protection hidden="1"/>
    </xf>
    <xf numFmtId="49" fontId="70" fillId="0" borderId="0" xfId="6" applyNumberFormat="1" applyFont="1" applyAlignment="1" applyProtection="1">
      <alignment horizontal="left" vertical="center"/>
      <protection hidden="1"/>
    </xf>
    <xf numFmtId="44" fontId="71" fillId="2" borderId="0" xfId="8" applyNumberFormat="1" applyFont="1" applyFill="1" applyAlignment="1" applyProtection="1">
      <alignment horizontal="right" vertical="center"/>
      <protection hidden="1"/>
    </xf>
    <xf numFmtId="44" fontId="72" fillId="2" borderId="0" xfId="8" applyNumberFormat="1" applyFont="1" applyFill="1" applyAlignment="1" applyProtection="1">
      <alignment vertical="center"/>
      <protection hidden="1"/>
    </xf>
    <xf numFmtId="0" fontId="81" fillId="0" borderId="0" xfId="6" applyProtection="1">
      <protection hidden="1"/>
    </xf>
    <xf numFmtId="22" fontId="74" fillId="2" borderId="0" xfId="6" applyNumberFormat="1" applyFont="1" applyFill="1" applyAlignment="1" applyProtection="1">
      <alignment horizontal="left" vertical="center"/>
      <protection hidden="1"/>
    </xf>
    <xf numFmtId="0" fontId="75" fillId="2" borderId="0" xfId="4" applyFont="1" applyFill="1" applyAlignment="1" applyProtection="1">
      <alignment horizontal="left" vertical="center"/>
      <protection hidden="1"/>
    </xf>
    <xf numFmtId="44" fontId="70" fillId="2" borderId="0" xfId="8" applyNumberFormat="1" applyFont="1" applyFill="1" applyAlignment="1" applyProtection="1">
      <alignment vertical="center"/>
      <protection hidden="1"/>
    </xf>
    <xf numFmtId="0" fontId="0" fillId="2" borderId="0" xfId="6" applyFont="1" applyFill="1" applyAlignment="1" applyProtection="1">
      <alignment vertical="center"/>
      <protection hidden="1"/>
    </xf>
    <xf numFmtId="44" fontId="71" fillId="2" borderId="0" xfId="8" applyNumberFormat="1" applyFont="1" applyFill="1" applyProtection="1">
      <protection hidden="1"/>
    </xf>
    <xf numFmtId="0" fontId="74" fillId="0" borderId="0" xfId="6" applyFont="1" applyAlignment="1" applyProtection="1">
      <alignment horizontal="center" vertical="center"/>
      <protection hidden="1"/>
    </xf>
    <xf numFmtId="0" fontId="72" fillId="0" borderId="37" xfId="7" applyFont="1" applyBorder="1" applyAlignment="1" applyProtection="1">
      <alignment horizontal="center" vertical="top" wrapText="1"/>
      <protection hidden="1"/>
    </xf>
    <xf numFmtId="0" fontId="81" fillId="0" borderId="0" xfId="6" applyAlignment="1" applyProtection="1">
      <alignment horizontal="center"/>
      <protection hidden="1"/>
    </xf>
    <xf numFmtId="10" fontId="81" fillId="6" borderId="37" xfId="6" applyNumberFormat="1" applyFill="1" applyBorder="1" applyAlignment="1" applyProtection="1">
      <alignment vertical="center"/>
      <protection hidden="1"/>
    </xf>
    <xf numFmtId="0" fontId="81" fillId="6" borderId="37" xfId="6" applyFill="1" applyBorder="1" applyAlignment="1" applyProtection="1">
      <alignment vertical="center"/>
      <protection hidden="1"/>
    </xf>
    <xf numFmtId="9" fontId="81" fillId="8" borderId="37" xfId="6" applyNumberFormat="1" applyFill="1" applyBorder="1" applyAlignment="1" applyProtection="1">
      <alignment vertical="center"/>
      <protection hidden="1"/>
    </xf>
    <xf numFmtId="0" fontId="81" fillId="8" borderId="37" xfId="6" applyFill="1" applyBorder="1" applyAlignment="1" applyProtection="1">
      <alignment vertical="center"/>
      <protection hidden="1"/>
    </xf>
    <xf numFmtId="165" fontId="81" fillId="2" borderId="0" xfId="6" applyNumberFormat="1" applyFill="1" applyAlignment="1" applyProtection="1">
      <alignment vertical="center"/>
      <protection hidden="1"/>
    </xf>
    <xf numFmtId="43" fontId="72" fillId="0" borderId="37" xfId="1" applyFont="1" applyBorder="1" applyAlignment="1" applyProtection="1">
      <alignment horizontal="center" vertical="center" wrapText="1"/>
      <protection hidden="1"/>
    </xf>
    <xf numFmtId="165" fontId="81" fillId="0" borderId="0" xfId="6" applyNumberFormat="1" applyAlignment="1" applyProtection="1">
      <alignment vertical="center"/>
      <protection hidden="1"/>
    </xf>
    <xf numFmtId="43" fontId="72" fillId="0" borderId="37" xfId="2" applyFont="1" applyBorder="1" applyAlignment="1" applyProtection="1">
      <alignment horizontal="center" vertical="center" wrapText="1"/>
      <protection hidden="1"/>
    </xf>
    <xf numFmtId="44" fontId="0" fillId="0" borderId="37" xfId="8" applyNumberFormat="1" applyFont="1" applyBorder="1" applyAlignment="1" applyProtection="1">
      <alignment vertical="center"/>
      <protection hidden="1"/>
    </xf>
    <xf numFmtId="166" fontId="0" fillId="2" borderId="0" xfId="2" applyNumberFormat="1" applyFont="1" applyFill="1" applyBorder="1" applyAlignment="1" applyProtection="1">
      <alignment vertical="center"/>
      <protection hidden="1"/>
    </xf>
    <xf numFmtId="0" fontId="81" fillId="2" borderId="0" xfId="6" applyFill="1" applyBorder="1" applyAlignment="1" applyProtection="1">
      <alignment vertical="center"/>
      <protection hidden="1"/>
    </xf>
    <xf numFmtId="0" fontId="81" fillId="0" borderId="37" xfId="6" applyBorder="1" applyAlignment="1" applyProtection="1">
      <alignment vertical="center"/>
      <protection hidden="1"/>
    </xf>
    <xf numFmtId="0" fontId="81" fillId="0" borderId="37" xfId="6" applyBorder="1" applyAlignment="1" applyProtection="1">
      <alignment vertical="center" wrapText="1"/>
      <protection hidden="1"/>
    </xf>
    <xf numFmtId="0" fontId="81" fillId="6" borderId="37" xfId="6" applyFill="1" applyBorder="1" applyAlignment="1" applyProtection="1">
      <alignment vertical="center" wrapText="1"/>
      <protection hidden="1"/>
    </xf>
    <xf numFmtId="0" fontId="81" fillId="8" borderId="37" xfId="6" applyFill="1" applyBorder="1" applyAlignment="1" applyProtection="1">
      <alignment vertical="center" wrapText="1"/>
      <protection hidden="1"/>
    </xf>
    <xf numFmtId="165" fontId="84" fillId="6" borderId="37" xfId="7" applyNumberFormat="1" applyFill="1" applyBorder="1" applyAlignment="1" applyProtection="1">
      <alignment vertical="center"/>
      <protection hidden="1"/>
    </xf>
    <xf numFmtId="43" fontId="72" fillId="0" borderId="0" xfId="1" applyFont="1" applyBorder="1" applyAlignment="1" applyProtection="1">
      <alignment horizontal="center" vertical="center" wrapText="1"/>
      <protection hidden="1"/>
    </xf>
    <xf numFmtId="0" fontId="68" fillId="2" borderId="0" xfId="6" applyFont="1" applyFill="1" applyBorder="1" applyAlignment="1" applyProtection="1">
      <alignment vertical="center"/>
      <protection hidden="1"/>
    </xf>
    <xf numFmtId="165" fontId="73" fillId="0" borderId="37" xfId="6" applyNumberFormat="1" applyFont="1" applyBorder="1" applyAlignment="1" applyProtection="1">
      <alignment horizontal="center" vertical="center" wrapText="1"/>
      <protection hidden="1"/>
    </xf>
    <xf numFmtId="165" fontId="76" fillId="0" borderId="37" xfId="6" applyNumberFormat="1" applyFont="1" applyBorder="1" applyAlignment="1" applyProtection="1">
      <alignment horizontal="center" vertical="center" wrapText="1"/>
      <protection hidden="1"/>
    </xf>
    <xf numFmtId="0" fontId="0" fillId="2" borderId="0" xfId="6" applyFont="1" applyFill="1" applyAlignment="1" applyProtection="1">
      <alignment horizontal="center" vertical="center" wrapText="1"/>
      <protection hidden="1"/>
    </xf>
    <xf numFmtId="0" fontId="81" fillId="0" borderId="0" xfId="6" applyAlignment="1" applyProtection="1">
      <alignment vertical="center"/>
      <protection hidden="1"/>
    </xf>
    <xf numFmtId="6" fontId="81" fillId="0" borderId="37" xfId="6" applyNumberFormat="1" applyBorder="1" applyAlignment="1" applyProtection="1">
      <alignment vertical="center" wrapText="1"/>
      <protection hidden="1"/>
    </xf>
    <xf numFmtId="165" fontId="84" fillId="0" borderId="37" xfId="7" applyNumberFormat="1" applyFill="1" applyBorder="1" applyAlignment="1" applyProtection="1">
      <alignment vertical="center"/>
      <protection hidden="1"/>
    </xf>
    <xf numFmtId="0" fontId="81" fillId="9" borderId="37" xfId="6" applyFill="1" applyBorder="1" applyAlignment="1" applyProtection="1">
      <alignment vertical="center" wrapText="1"/>
      <protection hidden="1"/>
    </xf>
    <xf numFmtId="9" fontId="81" fillId="10" borderId="37" xfId="6" applyNumberFormat="1" applyFill="1" applyBorder="1" applyAlignment="1" applyProtection="1">
      <alignment vertical="center"/>
      <protection hidden="1"/>
    </xf>
    <xf numFmtId="0" fontId="81" fillId="10" borderId="37" xfId="6" applyFill="1" applyBorder="1" applyAlignment="1" applyProtection="1">
      <alignment vertical="center"/>
      <protection hidden="1"/>
    </xf>
    <xf numFmtId="9" fontId="81" fillId="10" borderId="37" xfId="6" applyNumberFormat="1" applyFill="1" applyBorder="1" applyAlignment="1" applyProtection="1">
      <alignment vertical="center" wrapText="1"/>
      <protection hidden="1"/>
    </xf>
    <xf numFmtId="9" fontId="81" fillId="11" borderId="37" xfId="6" applyNumberFormat="1" applyFill="1" applyBorder="1" applyAlignment="1" applyProtection="1">
      <alignment vertical="center"/>
      <protection hidden="1"/>
    </xf>
    <xf numFmtId="0" fontId="81" fillId="11" borderId="37" xfId="6" applyFill="1" applyBorder="1" applyAlignment="1" applyProtection="1">
      <alignment vertical="center"/>
      <protection hidden="1"/>
    </xf>
    <xf numFmtId="0" fontId="81" fillId="11" borderId="37" xfId="6" applyFill="1" applyBorder="1" applyAlignment="1" applyProtection="1">
      <alignment vertical="center" wrapText="1"/>
      <protection hidden="1"/>
    </xf>
    <xf numFmtId="165" fontId="84" fillId="12" borderId="37" xfId="7" applyNumberFormat="1" applyFill="1" applyBorder="1" applyAlignment="1" applyProtection="1">
      <alignment vertical="center"/>
      <protection hidden="1"/>
    </xf>
    <xf numFmtId="9" fontId="81" fillId="12" borderId="37" xfId="6" applyNumberFormat="1" applyFill="1" applyBorder="1" applyAlignment="1" applyProtection="1">
      <alignment vertical="center"/>
      <protection hidden="1"/>
    </xf>
    <xf numFmtId="0" fontId="81" fillId="12" borderId="37" xfId="6" applyFill="1" applyBorder="1" applyAlignment="1" applyProtection="1">
      <alignment vertical="center"/>
      <protection hidden="1"/>
    </xf>
    <xf numFmtId="0" fontId="72" fillId="2" borderId="0" xfId="6" applyFont="1" applyFill="1" applyProtection="1">
      <protection hidden="1"/>
    </xf>
    <xf numFmtId="165" fontId="72" fillId="2" borderId="0" xfId="7" applyNumberFormat="1" applyFont="1" applyFill="1" applyProtection="1">
      <protection hidden="1"/>
    </xf>
    <xf numFmtId="0" fontId="72" fillId="2" borderId="0" xfId="6" applyFont="1" applyFill="1" applyAlignment="1" applyProtection="1">
      <alignment vertical="center"/>
      <protection hidden="1"/>
    </xf>
    <xf numFmtId="0" fontId="81" fillId="2" borderId="0" xfId="6" applyFill="1" applyAlignment="1" applyProtection="1">
      <alignment wrapText="1"/>
      <protection hidden="1"/>
    </xf>
    <xf numFmtId="0" fontId="77" fillId="2" borderId="0" xfId="6" applyFont="1" applyFill="1" applyProtection="1">
      <protection hidden="1"/>
    </xf>
    <xf numFmtId="8" fontId="77" fillId="2" borderId="0" xfId="6" applyNumberFormat="1" applyFont="1" applyFill="1" applyProtection="1">
      <protection hidden="1"/>
    </xf>
    <xf numFmtId="0" fontId="74" fillId="2" borderId="0" xfId="6" applyFont="1" applyFill="1" applyProtection="1">
      <protection hidden="1"/>
    </xf>
    <xf numFmtId="3" fontId="77" fillId="2" borderId="0" xfId="6" applyNumberFormat="1" applyFont="1" applyFill="1" applyProtection="1">
      <protection hidden="1"/>
    </xf>
    <xf numFmtId="8" fontId="74" fillId="2" borderId="0" xfId="6" applyNumberFormat="1" applyFont="1" applyFill="1" applyProtection="1">
      <protection hidden="1"/>
    </xf>
    <xf numFmtId="43" fontId="72" fillId="0" borderId="38" xfId="1" applyFont="1" applyBorder="1" applyAlignment="1" applyProtection="1">
      <alignment horizontal="center" vertical="center" wrapText="1"/>
      <protection hidden="1"/>
    </xf>
    <xf numFmtId="43" fontId="72" fillId="0" borderId="38" xfId="2" applyFont="1" applyBorder="1" applyAlignment="1" applyProtection="1">
      <alignment horizontal="center" vertical="center" wrapText="1"/>
      <protection hidden="1"/>
    </xf>
    <xf numFmtId="43" fontId="72" fillId="0" borderId="149" xfId="1" applyFont="1" applyBorder="1" applyAlignment="1" applyProtection="1">
      <alignment horizontal="center" vertical="center" wrapText="1"/>
      <protection hidden="1"/>
    </xf>
    <xf numFmtId="43" fontId="72" fillId="0" borderId="149" xfId="2" applyFont="1" applyBorder="1" applyAlignment="1" applyProtection="1">
      <alignment horizontal="center" vertical="center" wrapText="1"/>
      <protection hidden="1"/>
    </xf>
    <xf numFmtId="0" fontId="68" fillId="2" borderId="0" xfId="6" applyFont="1" applyFill="1" applyProtection="1">
      <protection hidden="1"/>
    </xf>
    <xf numFmtId="0" fontId="78" fillId="2" borderId="0" xfId="6" applyFont="1" applyFill="1" applyAlignment="1" applyProtection="1">
      <alignment vertical="center"/>
      <protection hidden="1"/>
    </xf>
    <xf numFmtId="0" fontId="78" fillId="2" borderId="0" xfId="6" applyFont="1" applyFill="1" applyProtection="1">
      <protection hidden="1"/>
    </xf>
    <xf numFmtId="0" fontId="79" fillId="2" borderId="0" xfId="6" applyFont="1" applyFill="1" applyProtection="1">
      <protection hidden="1"/>
    </xf>
    <xf numFmtId="0" fontId="79" fillId="2" borderId="0" xfId="6" applyFont="1" applyFill="1" applyAlignment="1" applyProtection="1">
      <alignment vertical="center"/>
      <protection hidden="1"/>
    </xf>
    <xf numFmtId="44" fontId="79" fillId="2" borderId="0" xfId="8" applyNumberFormat="1" applyFont="1" applyFill="1" applyBorder="1" applyAlignment="1" applyProtection="1">
      <alignment vertical="center"/>
      <protection hidden="1"/>
    </xf>
    <xf numFmtId="44" fontId="78" fillId="0" borderId="37" xfId="8" applyNumberFormat="1" applyFont="1" applyBorder="1" applyAlignment="1" applyProtection="1">
      <alignment vertical="center"/>
      <protection hidden="1"/>
    </xf>
    <xf numFmtId="1" fontId="45" fillId="0" borderId="14" xfId="0" applyNumberFormat="1" applyFont="1" applyFill="1" applyBorder="1" applyAlignment="1" applyProtection="1">
      <alignment horizontal="center" vertical="center" wrapText="1"/>
      <protection locked="0"/>
    </xf>
    <xf numFmtId="0" fontId="38" fillId="0" borderId="144" xfId="0" applyFont="1" applyFill="1" applyBorder="1" applyAlignment="1" applyProtection="1">
      <alignment horizontal="center" vertical="center" wrapText="1"/>
      <protection locked="0"/>
    </xf>
    <xf numFmtId="14" fontId="6" fillId="2" borderId="27" xfId="0" applyNumberFormat="1" applyFont="1" applyFill="1" applyBorder="1" applyAlignment="1" applyProtection="1">
      <alignment vertical="center" wrapText="1"/>
      <protection locked="0"/>
    </xf>
    <xf numFmtId="0" fontId="6" fillId="2" borderId="150" xfId="0" applyFont="1" applyFill="1" applyBorder="1" applyAlignment="1">
      <alignment horizontal="left" vertical="center" wrapText="1" indent="1"/>
    </xf>
    <xf numFmtId="164" fontId="6" fillId="2" borderId="37" xfId="0" applyNumberFormat="1" applyFont="1" applyFill="1" applyBorder="1" applyAlignment="1" applyProtection="1">
      <alignment vertical="center" wrapText="1"/>
      <protection locked="0"/>
    </xf>
    <xf numFmtId="0" fontId="54" fillId="0" borderId="0" xfId="0" applyFont="1" applyFill="1" applyAlignment="1">
      <alignment horizontal="left" vertical="center"/>
    </xf>
    <xf numFmtId="0" fontId="1" fillId="0" borderId="0" xfId="0" applyFont="1" applyFill="1" applyAlignment="1">
      <alignment horizontal="left" vertical="center"/>
    </xf>
    <xf numFmtId="14" fontId="53" fillId="0" borderId="0" xfId="0" applyNumberFormat="1" applyFont="1" applyFill="1" applyAlignment="1">
      <alignment horizontal="left" vertical="center"/>
    </xf>
    <xf numFmtId="14" fontId="6" fillId="2" borderId="37" xfId="0" applyNumberFormat="1" applyFont="1" applyFill="1" applyBorder="1" applyAlignment="1" applyProtection="1">
      <alignment vertical="center" wrapText="1"/>
      <protection locked="0"/>
    </xf>
    <xf numFmtId="164" fontId="30" fillId="0" borderId="36" xfId="0" applyNumberFormat="1" applyFont="1" applyFill="1" applyBorder="1" applyAlignment="1" applyProtection="1">
      <alignment horizontal="center" vertical="center" wrapText="1"/>
      <protection locked="0"/>
    </xf>
    <xf numFmtId="0" fontId="28" fillId="4" borderId="32"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vertical="center"/>
    </xf>
    <xf numFmtId="0" fontId="8" fillId="2" borderId="0" xfId="0" applyFont="1" applyFill="1" applyBorder="1" applyAlignment="1">
      <alignment horizontal="center" vertical="center"/>
    </xf>
    <xf numFmtId="0" fontId="8" fillId="2" borderId="60"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4" borderId="25"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2" borderId="60" xfId="0" applyFont="1" applyFill="1" applyBorder="1" applyAlignment="1" applyProtection="1">
      <alignment horizontal="center" vertical="top" wrapText="1"/>
      <protection locked="0"/>
    </xf>
    <xf numFmtId="0" fontId="6" fillId="2" borderId="31" xfId="0" applyFont="1" applyFill="1" applyBorder="1" applyAlignment="1" applyProtection="1">
      <alignment horizontal="center" vertical="top" wrapText="1"/>
      <protection locked="0"/>
    </xf>
    <xf numFmtId="0" fontId="6" fillId="2" borderId="30"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32" xfId="0" applyFont="1" applyFill="1" applyBorder="1" applyAlignment="1" applyProtection="1">
      <alignment horizontal="center" vertical="top" wrapText="1"/>
      <protection locked="0"/>
    </xf>
    <xf numFmtId="0" fontId="6" fillId="2" borderId="13" xfId="0" applyFont="1" applyFill="1" applyBorder="1" applyAlignment="1" applyProtection="1">
      <alignment horizontal="center" vertical="top" wrapText="1"/>
      <protection locked="0"/>
    </xf>
    <xf numFmtId="0" fontId="6" fillId="2" borderId="7" xfId="0" applyFont="1" applyFill="1" applyBorder="1" applyAlignment="1" applyProtection="1">
      <alignment horizontal="center" vertical="top" wrapText="1"/>
      <protection locked="0"/>
    </xf>
    <xf numFmtId="0" fontId="6" fillId="2" borderId="17" xfId="0" applyFont="1" applyFill="1" applyBorder="1" applyAlignment="1" applyProtection="1">
      <alignment horizontal="center" vertical="top" wrapText="1"/>
      <protection locked="0"/>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3" borderId="32" xfId="0" applyFont="1" applyFill="1" applyBorder="1" applyAlignment="1">
      <alignment horizontal="left" vertical="top" wrapText="1"/>
    </xf>
    <xf numFmtId="0" fontId="2" fillId="2" borderId="8"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6" fillId="2" borderId="12" xfId="0" applyFont="1" applyFill="1" applyBorder="1" applyAlignment="1" applyProtection="1">
      <alignment horizontal="left" vertical="top" wrapText="1"/>
      <protection locked="0"/>
    </xf>
    <xf numFmtId="0" fontId="6" fillId="2" borderId="21"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8" fillId="2" borderId="1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18" fillId="2" borderId="2"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18" fillId="2" borderId="32" xfId="0" applyFont="1" applyFill="1" applyBorder="1" applyAlignment="1">
      <alignment horizontal="justify" vertical="center" wrapText="1"/>
    </xf>
    <xf numFmtId="0" fontId="18" fillId="2" borderId="12"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9" fillId="2" borderId="12" xfId="0" applyFont="1" applyFill="1" applyBorder="1" applyAlignment="1" applyProtection="1">
      <alignment horizontal="justify" vertical="center" wrapText="1"/>
    </xf>
    <xf numFmtId="0" fontId="9" fillId="2" borderId="21" xfId="0" applyFont="1" applyFill="1" applyBorder="1" applyAlignment="1" applyProtection="1">
      <alignment horizontal="justify" vertical="center" wrapText="1"/>
    </xf>
    <xf numFmtId="0" fontId="9" fillId="2" borderId="24" xfId="0" applyFont="1" applyFill="1" applyBorder="1" applyAlignment="1" applyProtection="1">
      <alignment horizontal="justify" vertical="center" wrapText="1"/>
    </xf>
    <xf numFmtId="0" fontId="46" fillId="2" borderId="60" xfId="3" applyFont="1" applyFill="1" applyBorder="1" applyAlignment="1" applyProtection="1">
      <alignment horizontal="center" vertical="center" wrapText="1"/>
    </xf>
    <xf numFmtId="0" fontId="49" fillId="2" borderId="30" xfId="3" applyFont="1" applyFill="1" applyBorder="1" applyAlignment="1" applyProtection="1">
      <alignment horizontal="center" vertical="center" wrapText="1"/>
    </xf>
    <xf numFmtId="0" fontId="6" fillId="2" borderId="12"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0" fontId="18" fillId="3" borderId="32" xfId="0" applyFont="1" applyFill="1" applyBorder="1" applyAlignment="1">
      <alignment horizontal="left" vertical="center" wrapText="1"/>
    </xf>
    <xf numFmtId="0" fontId="2" fillId="2" borderId="6"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indent="1"/>
      <protection locked="0"/>
    </xf>
    <xf numFmtId="0" fontId="6" fillId="2" borderId="40" xfId="0" applyFont="1" applyFill="1" applyBorder="1" applyAlignment="1" applyProtection="1">
      <alignment horizontal="left" vertical="center" indent="1"/>
      <protection locked="0"/>
    </xf>
    <xf numFmtId="0" fontId="2" fillId="2" borderId="151" xfId="0" applyFont="1" applyFill="1" applyBorder="1" applyAlignment="1" applyProtection="1">
      <alignment horizontal="left" vertical="center" wrapText="1"/>
      <protection locked="0"/>
    </xf>
    <xf numFmtId="0" fontId="2" fillId="2" borderId="152"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indent="1"/>
      <protection locked="0"/>
    </xf>
    <xf numFmtId="0" fontId="6" fillId="2" borderId="21"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left" vertical="center" indent="1"/>
      <protection locked="0"/>
    </xf>
    <xf numFmtId="0" fontId="6" fillId="2" borderId="28" xfId="0" applyFont="1" applyFill="1" applyBorder="1" applyAlignment="1" applyProtection="1">
      <alignment horizontal="left" vertical="center" indent="1"/>
      <protection locked="0"/>
    </xf>
    <xf numFmtId="0" fontId="6" fillId="2" borderId="15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155"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2" fillId="2" borderId="25" xfId="0" applyFont="1" applyFill="1" applyBorder="1" applyAlignment="1">
      <alignment horizontal="left" vertical="center" wrapText="1" indent="1"/>
    </xf>
    <xf numFmtId="0" fontId="2" fillId="2" borderId="26" xfId="0" applyFont="1" applyFill="1" applyBorder="1" applyAlignment="1">
      <alignment horizontal="left" vertical="center" wrapText="1" indent="1"/>
    </xf>
    <xf numFmtId="0" fontId="2" fillId="2" borderId="153" xfId="0" applyFont="1" applyFill="1" applyBorder="1" applyAlignment="1">
      <alignment horizontal="left" vertical="center" wrapText="1" indent="1"/>
    </xf>
    <xf numFmtId="0" fontId="2" fillId="2" borderId="22" xfId="0" applyFont="1" applyFill="1" applyBorder="1" applyAlignment="1">
      <alignment horizontal="left" vertical="center" wrapText="1" indent="1"/>
    </xf>
    <xf numFmtId="0" fontId="16" fillId="2" borderId="13"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6" fillId="2" borderId="38" xfId="0" applyFont="1" applyFill="1" applyBorder="1" applyAlignment="1" applyProtection="1">
      <alignment horizontal="left" vertical="center" indent="1"/>
      <protection locked="0"/>
    </xf>
    <xf numFmtId="0" fontId="6" fillId="2" borderId="62" xfId="0" applyFont="1" applyFill="1" applyBorder="1" applyAlignment="1" applyProtection="1">
      <alignment horizontal="left" vertical="center" indent="1"/>
      <protection locked="0"/>
    </xf>
    <xf numFmtId="0" fontId="6" fillId="2" borderId="60"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6" fillId="2" borderId="30" xfId="0" applyFont="1" applyFill="1" applyBorder="1" applyAlignment="1" applyProtection="1">
      <alignment horizontal="left" vertical="top" wrapText="1"/>
      <protection locked="0"/>
    </xf>
    <xf numFmtId="0" fontId="6" fillId="2" borderId="21" xfId="0" applyFont="1" applyFill="1" applyBorder="1" applyAlignment="1">
      <alignment horizontal="center" vertical="center" wrapText="1"/>
    </xf>
    <xf numFmtId="0" fontId="6" fillId="2" borderId="36" xfId="0" applyFont="1" applyFill="1" applyBorder="1" applyAlignment="1" applyProtection="1">
      <alignment horizontal="left" vertical="center" indent="1"/>
      <protection locked="0"/>
    </xf>
    <xf numFmtId="0" fontId="6" fillId="2" borderId="50" xfId="0" applyFont="1" applyFill="1" applyBorder="1" applyAlignment="1" applyProtection="1">
      <alignment horizontal="left" vertical="center" indent="1"/>
      <protection locked="0"/>
    </xf>
    <xf numFmtId="0" fontId="2" fillId="2" borderId="1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8" fillId="2" borderId="60" xfId="0" applyFont="1" applyFill="1" applyBorder="1" applyAlignment="1">
      <alignment horizontal="center" vertical="center"/>
    </xf>
    <xf numFmtId="0" fontId="2" fillId="2" borderId="60"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2" fillId="2" borderId="60"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13" xfId="0" applyFont="1" applyFill="1" applyBorder="1" applyAlignment="1">
      <alignment horizontal="left" wrapText="1" indent="1"/>
    </xf>
    <xf numFmtId="0" fontId="2" fillId="2" borderId="156" xfId="0" applyFont="1" applyFill="1" applyBorder="1" applyAlignment="1" applyProtection="1">
      <alignment horizontal="left" vertical="center" wrapText="1"/>
      <protection locked="0"/>
    </xf>
    <xf numFmtId="0" fontId="2" fillId="2" borderId="157"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9" fillId="3" borderId="2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6" fillId="3" borderId="32" xfId="0" applyFont="1" applyFill="1" applyBorder="1" applyAlignment="1">
      <alignment horizontal="left" vertical="top" wrapText="1"/>
    </xf>
    <xf numFmtId="0" fontId="26" fillId="3" borderId="17" xfId="0" applyFont="1" applyFill="1" applyBorder="1" applyAlignment="1">
      <alignment horizontal="left" vertical="top" wrapText="1"/>
    </xf>
    <xf numFmtId="0" fontId="2" fillId="2" borderId="146" xfId="0" applyFont="1" applyFill="1" applyBorder="1" applyAlignment="1">
      <alignment horizontal="left" vertical="center" wrapText="1" indent="1"/>
    </xf>
    <xf numFmtId="0" fontId="2" fillId="2" borderId="124" xfId="0" applyFont="1" applyFill="1" applyBorder="1" applyAlignment="1">
      <alignment horizontal="left" vertical="center" wrapText="1" indent="1"/>
    </xf>
    <xf numFmtId="0" fontId="83" fillId="2" borderId="12" xfId="3" applyFill="1" applyBorder="1" applyAlignment="1" applyProtection="1">
      <alignment horizontal="left" vertical="center" wrapText="1"/>
      <protection locked="0"/>
    </xf>
    <xf numFmtId="0" fontId="6" fillId="3" borderId="31" xfId="0" applyFont="1" applyFill="1" applyBorder="1" applyAlignment="1">
      <alignment horizontal="left" vertical="center" wrapText="1"/>
    </xf>
    <xf numFmtId="0" fontId="6" fillId="3" borderId="0"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24" xfId="0" applyFont="1" applyFill="1" applyBorder="1" applyAlignment="1">
      <alignment horizontal="center" vertical="center" wrapText="1"/>
    </xf>
    <xf numFmtId="164" fontId="2" fillId="2" borderId="36" xfId="0" applyNumberFormat="1" applyFont="1" applyFill="1" applyBorder="1" applyAlignment="1" applyProtection="1">
      <alignment horizontal="center" vertical="center" wrapText="1"/>
      <protection locked="0"/>
    </xf>
    <xf numFmtId="164" fontId="2" fillId="2" borderId="50" xfId="0" applyNumberFormat="1" applyFont="1" applyFill="1" applyBorder="1" applyAlignment="1" applyProtection="1">
      <alignment horizontal="center" vertical="center" wrapText="1"/>
      <protection locked="0"/>
    </xf>
    <xf numFmtId="14" fontId="6" fillId="2" borderId="12" xfId="0" applyNumberFormat="1" applyFont="1" applyFill="1" applyBorder="1" applyAlignment="1" applyProtection="1">
      <alignment horizontal="left" vertical="center" wrapText="1"/>
      <protection locked="0"/>
    </xf>
    <xf numFmtId="164" fontId="2" fillId="0" borderId="36" xfId="0" applyNumberFormat="1" applyFont="1" applyFill="1" applyBorder="1" applyAlignment="1" applyProtection="1">
      <alignment horizontal="center" vertical="center" wrapText="1"/>
      <protection locked="0"/>
    </xf>
    <xf numFmtId="164" fontId="2" fillId="0" borderId="50" xfId="0" applyNumberFormat="1" applyFont="1" applyFill="1" applyBorder="1" applyAlignment="1" applyProtection="1">
      <alignment horizontal="center" vertical="center" wrapText="1"/>
      <protection locked="0"/>
    </xf>
    <xf numFmtId="0" fontId="1" fillId="2" borderId="7" xfId="0" applyFont="1" applyFill="1" applyBorder="1" applyAlignment="1">
      <alignment horizontal="left" vertical="center" wrapText="1"/>
    </xf>
    <xf numFmtId="0" fontId="8" fillId="2" borderId="75"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6" fillId="2" borderId="158" xfId="0" applyFont="1" applyFill="1" applyBorder="1" applyAlignment="1" applyProtection="1">
      <alignment horizontal="left" vertical="top" wrapText="1"/>
      <protection locked="0"/>
    </xf>
    <xf numFmtId="0" fontId="6" fillId="2" borderId="159" xfId="0" applyFont="1" applyFill="1" applyBorder="1" applyAlignment="1" applyProtection="1">
      <alignment horizontal="left" vertical="top" wrapText="1"/>
      <protection locked="0"/>
    </xf>
    <xf numFmtId="0" fontId="6" fillId="2" borderId="160" xfId="0" applyFont="1" applyFill="1" applyBorder="1" applyAlignment="1" applyProtection="1">
      <alignment horizontal="left" vertical="top" wrapText="1"/>
      <protection locked="0"/>
    </xf>
    <xf numFmtId="0" fontId="6" fillId="3" borderId="30" xfId="0" applyFont="1" applyFill="1" applyBorder="1" applyAlignment="1">
      <alignment horizontal="left" vertical="top" wrapText="1"/>
    </xf>
    <xf numFmtId="0" fontId="0" fillId="0" borderId="32" xfId="0" applyBorder="1" applyAlignment="1">
      <alignment vertical="top"/>
    </xf>
    <xf numFmtId="0" fontId="0" fillId="0" borderId="17" xfId="0" applyBorder="1" applyAlignment="1">
      <alignment vertical="top"/>
    </xf>
    <xf numFmtId="0" fontId="15" fillId="2" borderId="66" xfId="0" applyFont="1" applyFill="1" applyBorder="1" applyAlignment="1">
      <alignment horizontal="left" vertical="center" wrapText="1"/>
    </xf>
    <xf numFmtId="0" fontId="15" fillId="2" borderId="67" xfId="0" applyFont="1" applyFill="1" applyBorder="1" applyAlignment="1">
      <alignment horizontal="left" vertical="center" wrapText="1"/>
    </xf>
    <xf numFmtId="0" fontId="15" fillId="2" borderId="161" xfId="0" applyFont="1" applyFill="1" applyBorder="1" applyAlignment="1">
      <alignment horizontal="left" vertical="center" wrapText="1"/>
    </xf>
    <xf numFmtId="0" fontId="2" fillId="2" borderId="162" xfId="0" applyFont="1" applyFill="1" applyBorder="1" applyAlignment="1">
      <alignment horizontal="left" vertical="center" wrapText="1" indent="1"/>
    </xf>
    <xf numFmtId="0" fontId="2" fillId="2" borderId="163" xfId="0" applyFont="1" applyFill="1" applyBorder="1" applyAlignment="1">
      <alignment horizontal="left" vertical="center" wrapText="1" indent="1"/>
    </xf>
    <xf numFmtId="0" fontId="6" fillId="2" borderId="164"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6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70" xfId="0" applyFont="1" applyFill="1" applyBorder="1" applyAlignment="1" applyProtection="1">
      <alignment horizontal="left" vertical="center" wrapText="1"/>
      <protection locked="0"/>
    </xf>
    <xf numFmtId="0" fontId="6" fillId="2" borderId="165" xfId="0" applyFont="1" applyFill="1" applyBorder="1" applyAlignment="1" applyProtection="1">
      <alignment horizontal="left" vertical="center" wrapText="1"/>
      <protection locked="0"/>
    </xf>
    <xf numFmtId="0" fontId="6" fillId="2" borderId="166" xfId="0" applyFont="1" applyFill="1" applyBorder="1" applyAlignment="1" applyProtection="1">
      <alignment horizontal="left" vertical="center" wrapText="1"/>
      <protection locked="0"/>
    </xf>
    <xf numFmtId="0" fontId="6" fillId="2" borderId="84"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2" fillId="2" borderId="69" xfId="0" applyFont="1" applyFill="1" applyBorder="1" applyAlignment="1">
      <alignment horizontal="left" vertical="center" wrapText="1"/>
    </xf>
    <xf numFmtId="0" fontId="2" fillId="2" borderId="120"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6" fillId="2" borderId="87"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70" xfId="0" applyFont="1" applyFill="1" applyBorder="1" applyAlignment="1" applyProtection="1">
      <alignment horizontal="left" vertical="top" wrapText="1"/>
      <protection locked="0"/>
    </xf>
    <xf numFmtId="0" fontId="6" fillId="2" borderId="165" xfId="0" applyFont="1" applyFill="1" applyBorder="1" applyAlignment="1" applyProtection="1">
      <alignment horizontal="left" vertical="top" wrapText="1"/>
      <protection locked="0"/>
    </xf>
    <xf numFmtId="0" fontId="6" fillId="2" borderId="166" xfId="0" applyFont="1" applyFill="1" applyBorder="1" applyAlignment="1" applyProtection="1">
      <alignment horizontal="left" vertical="top" wrapText="1"/>
      <protection locked="0"/>
    </xf>
    <xf numFmtId="0" fontId="6" fillId="2" borderId="84" xfId="0" applyFont="1" applyFill="1" applyBorder="1" applyAlignment="1" applyProtection="1">
      <alignment horizontal="left" vertical="top" wrapText="1"/>
      <protection locked="0"/>
    </xf>
    <xf numFmtId="0" fontId="2" fillId="2" borderId="15" xfId="0" applyFont="1" applyFill="1"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7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79"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161"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167" xfId="0" applyFont="1" applyFill="1" applyBorder="1" applyAlignment="1">
      <alignment vertical="center" wrapText="1"/>
    </xf>
    <xf numFmtId="0" fontId="6" fillId="2" borderId="1" xfId="0" applyFont="1" applyFill="1" applyBorder="1" applyAlignment="1">
      <alignment vertical="center" wrapText="1"/>
    </xf>
    <xf numFmtId="0" fontId="6" fillId="2" borderId="16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9" fillId="0" borderId="6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indent="1"/>
    </xf>
    <xf numFmtId="0" fontId="6" fillId="0" borderId="37" xfId="0" applyFont="1" applyFill="1" applyBorder="1" applyAlignment="1" applyProtection="1">
      <alignment horizontal="left" vertical="center" wrapText="1" indent="1"/>
    </xf>
    <xf numFmtId="0" fontId="6" fillId="0" borderId="40" xfId="0" applyFont="1" applyFill="1" applyBorder="1" applyAlignment="1" applyProtection="1">
      <alignment horizontal="left" vertical="center" wrapText="1" indent="1"/>
    </xf>
    <xf numFmtId="0" fontId="6" fillId="0" borderId="168" xfId="0" applyFont="1" applyFill="1" applyBorder="1" applyAlignment="1" applyProtection="1">
      <alignment horizontal="left" vertical="center" wrapText="1" indent="1"/>
    </xf>
    <xf numFmtId="0" fontId="6" fillId="0" borderId="36" xfId="0" applyFont="1" applyFill="1" applyBorder="1" applyAlignment="1" applyProtection="1">
      <alignment horizontal="left" vertical="center" wrapText="1" indent="1"/>
    </xf>
    <xf numFmtId="0" fontId="6" fillId="0" borderId="50" xfId="0" applyFont="1" applyFill="1" applyBorder="1" applyAlignment="1" applyProtection="1">
      <alignment horizontal="left" vertical="center" wrapText="1" indent="1"/>
    </xf>
    <xf numFmtId="0" fontId="6" fillId="2" borderId="2" xfId="0" applyFont="1" applyFill="1" applyBorder="1" applyAlignment="1">
      <alignment horizontal="left" vertical="center" wrapText="1"/>
    </xf>
    <xf numFmtId="0" fontId="8" fillId="2" borderId="60" xfId="0" applyFont="1" applyFill="1" applyBorder="1" applyAlignment="1">
      <alignment horizontal="center" vertical="top"/>
    </xf>
    <xf numFmtId="0" fontId="8" fillId="2" borderId="31" xfId="0" applyFont="1" applyFill="1" applyBorder="1" applyAlignment="1">
      <alignment horizontal="center" vertical="top"/>
    </xf>
    <xf numFmtId="0" fontId="8" fillId="2" borderId="30" xfId="0" applyFont="1" applyFill="1" applyBorder="1" applyAlignment="1">
      <alignment horizontal="center" vertical="top"/>
    </xf>
    <xf numFmtId="0" fontId="2" fillId="2" borderId="6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6" fillId="0" borderId="27" xfId="0" applyFont="1" applyFill="1" applyBorder="1" applyAlignment="1" applyProtection="1">
      <alignment horizontal="left" vertical="center" wrapText="1" indent="1"/>
    </xf>
    <xf numFmtId="0" fontId="6" fillId="0" borderId="28" xfId="0" applyFont="1" applyFill="1" applyBorder="1" applyAlignment="1" applyProtection="1">
      <alignment horizontal="left" vertical="center" wrapText="1" indent="1"/>
    </xf>
    <xf numFmtId="0" fontId="2" fillId="2" borderId="21" xfId="0" applyFont="1" applyFill="1" applyBorder="1" applyAlignment="1">
      <alignment horizontal="left" vertical="center" wrapText="1"/>
    </xf>
    <xf numFmtId="0" fontId="6" fillId="0" borderId="169" xfId="0" applyFont="1" applyFill="1" applyBorder="1" applyAlignment="1" applyProtection="1">
      <alignment horizontal="left" vertical="center" wrapText="1" indent="1"/>
    </xf>
    <xf numFmtId="0" fontId="6" fillId="2" borderId="60"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26" fillId="2" borderId="21" xfId="0" applyFont="1" applyFill="1" applyBorder="1" applyAlignment="1">
      <alignment horizontal="center" vertical="center" wrapText="1"/>
    </xf>
    <xf numFmtId="0" fontId="2" fillId="2" borderId="12"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121" xfId="0" applyFont="1" applyFill="1" applyBorder="1" applyAlignment="1">
      <alignment horizontal="center" vertical="center" wrapText="1"/>
    </xf>
    <xf numFmtId="0" fontId="2" fillId="2" borderId="170" xfId="0" applyFont="1" applyFill="1" applyBorder="1" applyAlignment="1">
      <alignment horizontal="center" vertical="center" wrapText="1"/>
    </xf>
    <xf numFmtId="0" fontId="2" fillId="2" borderId="169" xfId="0" applyFont="1" applyFill="1" applyBorder="1" applyAlignment="1">
      <alignment horizontal="center" vertical="center" wrapText="1"/>
    </xf>
    <xf numFmtId="0" fontId="17" fillId="0" borderId="144"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2" fillId="2" borderId="171" xfId="0" applyFont="1" applyFill="1" applyBorder="1" applyAlignment="1">
      <alignment horizontal="center" vertical="center" wrapText="1"/>
    </xf>
    <xf numFmtId="0" fontId="2" fillId="2" borderId="23" xfId="0" applyFont="1" applyFill="1" applyBorder="1" applyAlignment="1">
      <alignment horizontal="center" vertical="center" wrapText="1"/>
    </xf>
    <xf numFmtId="164" fontId="6" fillId="0" borderId="144" xfId="0" applyNumberFormat="1" applyFont="1" applyFill="1" applyBorder="1" applyAlignment="1" applyProtection="1">
      <alignment horizontal="center" vertical="center" wrapText="1"/>
      <protection locked="0"/>
    </xf>
    <xf numFmtId="164" fontId="6" fillId="0" borderId="33" xfId="0" applyNumberFormat="1" applyFont="1" applyFill="1" applyBorder="1" applyAlignment="1" applyProtection="1">
      <alignment horizontal="center" vertical="center" wrapText="1"/>
      <protection locked="0"/>
    </xf>
    <xf numFmtId="164" fontId="6" fillId="0" borderId="172" xfId="0" applyNumberFormat="1" applyFont="1" applyFill="1" applyBorder="1" applyAlignment="1" applyProtection="1">
      <alignment horizontal="center" vertical="center" wrapText="1"/>
      <protection locked="0"/>
    </xf>
    <xf numFmtId="164" fontId="6" fillId="0" borderId="168" xfId="0" applyNumberFormat="1" applyFont="1" applyFill="1" applyBorder="1" applyAlignment="1" applyProtection="1">
      <alignment horizontal="center" vertical="center" wrapText="1"/>
      <protection locked="0"/>
    </xf>
    <xf numFmtId="0" fontId="2" fillId="2" borderId="173" xfId="0" applyFont="1" applyFill="1" applyBorder="1" applyAlignment="1">
      <alignment horizontal="center" vertical="center" wrapText="1"/>
    </xf>
    <xf numFmtId="0" fontId="2" fillId="2" borderId="174" xfId="0" applyFont="1" applyFill="1" applyBorder="1" applyAlignment="1">
      <alignment horizontal="center" vertical="center" wrapText="1"/>
    </xf>
    <xf numFmtId="0" fontId="2" fillId="2" borderId="175" xfId="0" applyFont="1" applyFill="1" applyBorder="1" applyAlignment="1">
      <alignment horizontal="center" vertical="center" wrapText="1"/>
    </xf>
    <xf numFmtId="0" fontId="10" fillId="2" borderId="155" xfId="0" applyFont="1" applyFill="1" applyBorder="1" applyAlignment="1">
      <alignment vertical="center" wrapText="1"/>
    </xf>
    <xf numFmtId="0" fontId="10" fillId="2" borderId="4" xfId="0" applyFont="1" applyFill="1" applyBorder="1" applyAlignment="1">
      <alignment vertical="center" wrapText="1"/>
    </xf>
    <xf numFmtId="0" fontId="9" fillId="2" borderId="25"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6" fillId="0" borderId="65" xfId="0" applyFont="1" applyFill="1" applyBorder="1" applyAlignment="1" applyProtection="1">
      <alignment horizontal="center" vertical="center" wrapText="1"/>
      <protection locked="0"/>
    </xf>
    <xf numFmtId="0" fontId="6" fillId="0" borderId="176"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2" borderId="13" xfId="0" applyFont="1" applyFill="1" applyBorder="1" applyAlignment="1">
      <alignment horizontal="left" vertical="center"/>
    </xf>
    <xf numFmtId="0" fontId="6" fillId="2" borderId="7" xfId="0" applyFont="1" applyFill="1" applyBorder="1" applyAlignment="1">
      <alignment horizontal="left" vertical="center"/>
    </xf>
    <xf numFmtId="0" fontId="6" fillId="2" borderId="17" xfId="0" applyFont="1" applyFill="1" applyBorder="1" applyAlignment="1">
      <alignment horizontal="left" vertical="center"/>
    </xf>
    <xf numFmtId="164" fontId="2" fillId="0" borderId="12" xfId="0" applyNumberFormat="1" applyFont="1" applyFill="1" applyBorder="1" applyAlignment="1" applyProtection="1">
      <alignment horizontal="center" vertical="center" wrapText="1"/>
      <protection locked="0"/>
    </xf>
    <xf numFmtId="164" fontId="2" fillId="0" borderId="24" xfId="0" applyNumberFormat="1" applyFont="1" applyFill="1" applyBorder="1" applyAlignment="1" applyProtection="1">
      <alignment horizontal="center" vertical="center" wrapText="1"/>
      <protection locked="0"/>
    </xf>
    <xf numFmtId="0" fontId="2" fillId="2" borderId="9" xfId="0" applyFont="1" applyFill="1" applyBorder="1" applyAlignment="1">
      <alignment vertical="center" wrapText="1"/>
    </xf>
    <xf numFmtId="0" fontId="2" fillId="2" borderId="155" xfId="0" applyFont="1" applyFill="1" applyBorder="1" applyAlignment="1">
      <alignment vertical="center" wrapText="1"/>
    </xf>
    <xf numFmtId="0" fontId="2" fillId="2" borderId="4" xfId="0" applyFont="1" applyFill="1" applyBorder="1" applyAlignment="1">
      <alignment vertical="center" wrapText="1"/>
    </xf>
    <xf numFmtId="0" fontId="16" fillId="2" borderId="0"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6" fillId="2" borderId="0" xfId="0" applyFont="1" applyFill="1" applyBorder="1" applyAlignment="1">
      <alignment horizontal="left" vertical="center" wrapText="1"/>
    </xf>
    <xf numFmtId="9" fontId="2" fillId="2" borderId="12" xfId="0" applyNumberFormat="1" applyFont="1" applyFill="1" applyBorder="1" applyAlignment="1">
      <alignment horizontal="center" vertical="center" wrapText="1"/>
    </xf>
    <xf numFmtId="9" fontId="2" fillId="2" borderId="24" xfId="0" applyNumberFormat="1" applyFont="1" applyFill="1" applyBorder="1" applyAlignment="1">
      <alignment horizontal="center" vertical="center" wrapText="1"/>
    </xf>
    <xf numFmtId="0" fontId="19" fillId="0" borderId="12" xfId="0" applyFont="1" applyFill="1" applyBorder="1" applyAlignment="1" applyProtection="1">
      <alignment horizontal="left" vertical="center" wrapText="1"/>
      <protection locked="0"/>
    </xf>
    <xf numFmtId="0" fontId="19" fillId="2" borderId="12" xfId="0" applyFont="1" applyFill="1" applyBorder="1" applyAlignment="1" applyProtection="1">
      <alignment horizontal="left" vertical="center" wrapText="1"/>
      <protection locked="0"/>
    </xf>
    <xf numFmtId="0" fontId="2" fillId="2" borderId="45"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3" fillId="2" borderId="60" xfId="0" applyFont="1" applyFill="1" applyBorder="1" applyAlignment="1">
      <alignment horizontal="center" vertical="center"/>
    </xf>
    <xf numFmtId="0" fontId="13" fillId="2" borderId="30" xfId="0" applyFont="1" applyFill="1" applyBorder="1" applyAlignment="1">
      <alignment horizontal="center" vertical="center"/>
    </xf>
    <xf numFmtId="0" fontId="26" fillId="2" borderId="13"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26" fillId="2" borderId="17" xfId="0" applyFont="1" applyFill="1" applyBorder="1" applyAlignment="1" applyProtection="1">
      <alignment horizontal="center" vertical="center" wrapText="1"/>
    </xf>
    <xf numFmtId="0" fontId="2" fillId="2" borderId="60" xfId="0" applyFont="1" applyFill="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0" fontId="2" fillId="2" borderId="30" xfId="0" applyFont="1" applyFill="1" applyBorder="1" applyAlignment="1" applyProtection="1">
      <alignment horizontal="left" vertical="center" wrapText="1"/>
      <protection locked="0"/>
    </xf>
    <xf numFmtId="0" fontId="6" fillId="0" borderId="122" xfId="0" applyFont="1" applyFill="1" applyBorder="1" applyAlignment="1" applyProtection="1">
      <alignment horizontal="center" vertical="center" wrapText="1"/>
      <protection locked="0"/>
    </xf>
    <xf numFmtId="0" fontId="6" fillId="0" borderId="177" xfId="0" applyFont="1" applyFill="1" applyBorder="1" applyAlignment="1" applyProtection="1">
      <alignment horizontal="center" vertical="center" wrapText="1"/>
      <protection locked="0"/>
    </xf>
    <xf numFmtId="0" fontId="6" fillId="0" borderId="168"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wrapText="1"/>
      <protection locked="0"/>
    </xf>
    <xf numFmtId="0" fontId="6" fillId="4" borderId="30"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17" xfId="0" applyFont="1" applyFill="1" applyBorder="1" applyAlignment="1">
      <alignment horizontal="left" vertical="top" wrapText="1"/>
    </xf>
    <xf numFmtId="0" fontId="2" fillId="0" borderId="170" xfId="0" applyFont="1" applyFill="1" applyBorder="1" applyAlignment="1">
      <alignment horizontal="left" vertical="center" wrapText="1" indent="2"/>
    </xf>
    <xf numFmtId="0" fontId="0" fillId="0" borderId="170" xfId="0" applyBorder="1"/>
    <xf numFmtId="0" fontId="0" fillId="0" borderId="112" xfId="0" applyBorder="1"/>
    <xf numFmtId="0" fontId="2" fillId="0" borderId="176" xfId="0" applyFont="1" applyFill="1" applyBorder="1" applyAlignment="1">
      <alignment horizontal="left" vertical="center" wrapText="1" indent="2"/>
    </xf>
    <xf numFmtId="0" fontId="2" fillId="0" borderId="113" xfId="0" applyFont="1" applyFill="1" applyBorder="1" applyAlignment="1">
      <alignment horizontal="left" vertical="center" wrapText="1" indent="2"/>
    </xf>
    <xf numFmtId="0" fontId="2" fillId="0" borderId="177" xfId="0" applyFont="1" applyFill="1" applyBorder="1" applyAlignment="1">
      <alignment horizontal="left" vertical="center" wrapText="1" indent="2"/>
    </xf>
    <xf numFmtId="0" fontId="2" fillId="0" borderId="115" xfId="0" applyFont="1" applyFill="1" applyBorder="1" applyAlignment="1">
      <alignment horizontal="left" vertical="center" wrapText="1" indent="2"/>
    </xf>
    <xf numFmtId="0" fontId="26" fillId="2" borderId="72" xfId="0" applyFont="1" applyFill="1" applyBorder="1" applyAlignment="1">
      <alignment horizontal="center" vertical="center" wrapText="1"/>
    </xf>
    <xf numFmtId="0" fontId="6" fillId="0" borderId="79" xfId="0" applyFont="1" applyFill="1" applyBorder="1" applyAlignment="1" applyProtection="1">
      <alignment horizontal="left" vertical="center" wrapText="1"/>
      <protection locked="0"/>
    </xf>
    <xf numFmtId="0" fontId="6" fillId="4" borderId="30"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17" xfId="0" applyFont="1" applyFill="1" applyBorder="1" applyAlignment="1">
      <alignment horizontal="left" vertical="center" wrapText="1"/>
    </xf>
    <xf numFmtId="1" fontId="26" fillId="0" borderId="179" xfId="0" applyNumberFormat="1" applyFont="1" applyFill="1" applyBorder="1" applyAlignment="1">
      <alignment horizontal="center" vertical="center" wrapText="1"/>
    </xf>
    <xf numFmtId="1" fontId="26" fillId="0" borderId="19" xfId="0" applyNumberFormat="1" applyFont="1" applyFill="1" applyBorder="1" applyAlignment="1">
      <alignment horizontal="center" vertical="center" wrapText="1"/>
    </xf>
    <xf numFmtId="1" fontId="26" fillId="0" borderId="20" xfId="0" applyNumberFormat="1" applyFont="1" applyFill="1" applyBorder="1" applyAlignment="1">
      <alignment horizontal="center" vertical="center" wrapText="1"/>
    </xf>
    <xf numFmtId="1" fontId="23" fillId="0" borderId="158" xfId="0" applyNumberFormat="1" applyFont="1" applyFill="1" applyBorder="1" applyAlignment="1">
      <alignment horizontal="center" vertical="center" wrapText="1"/>
    </xf>
    <xf numFmtId="0" fontId="23" fillId="0" borderId="159" xfId="0" applyFont="1" applyFill="1" applyBorder="1" applyAlignment="1">
      <alignment horizontal="center" vertical="center" wrapText="1"/>
    </xf>
    <xf numFmtId="0" fontId="23" fillId="0" borderId="178" xfId="0" applyFont="1" applyFill="1" applyBorder="1" applyAlignment="1">
      <alignment horizontal="center" vertical="center" wrapText="1"/>
    </xf>
    <xf numFmtId="3" fontId="23" fillId="0" borderId="158" xfId="0" applyNumberFormat="1" applyFont="1" applyFill="1" applyBorder="1" applyAlignment="1" applyProtection="1">
      <alignment horizontal="center" vertical="center" wrapText="1"/>
      <protection locked="0"/>
    </xf>
    <xf numFmtId="3" fontId="23" fillId="0" borderId="159" xfId="0" applyNumberFormat="1" applyFont="1" applyFill="1" applyBorder="1" applyAlignment="1" applyProtection="1">
      <alignment horizontal="center" vertical="center" wrapText="1"/>
      <protection locked="0"/>
    </xf>
    <xf numFmtId="3" fontId="23" fillId="0" borderId="178" xfId="0" applyNumberFormat="1" applyFont="1" applyFill="1" applyBorder="1" applyAlignment="1" applyProtection="1">
      <alignment horizontal="center" vertical="center" wrapText="1"/>
      <protection locked="0"/>
    </xf>
    <xf numFmtId="1" fontId="26" fillId="0" borderId="12" xfId="0" applyNumberFormat="1" applyFont="1" applyFill="1" applyBorder="1" applyAlignment="1" applyProtection="1">
      <alignment horizontal="center" vertical="center" wrapText="1"/>
      <protection locked="0"/>
    </xf>
    <xf numFmtId="1" fontId="26" fillId="0" borderId="21" xfId="0" applyNumberFormat="1" applyFont="1" applyFill="1" applyBorder="1" applyAlignment="1" applyProtection="1">
      <alignment horizontal="center" vertical="center" wrapText="1"/>
      <protection locked="0"/>
    </xf>
    <xf numFmtId="1" fontId="26" fillId="0" borderId="179" xfId="0" applyNumberFormat="1" applyFont="1" applyFill="1" applyBorder="1" applyAlignment="1" applyProtection="1">
      <alignment horizontal="center" vertical="center" wrapText="1"/>
      <protection locked="0"/>
    </xf>
    <xf numFmtId="1" fontId="26" fillId="0" borderId="72" xfId="0" applyNumberFormat="1" applyFont="1" applyFill="1" applyBorder="1" applyAlignment="1" applyProtection="1">
      <alignment horizontal="center" vertical="center" wrapText="1"/>
      <protection locked="0"/>
    </xf>
    <xf numFmtId="1" fontId="26" fillId="0" borderId="12" xfId="0" applyNumberFormat="1" applyFont="1" applyFill="1" applyBorder="1" applyAlignment="1">
      <alignment horizontal="center" vertical="center" wrapText="1"/>
    </xf>
    <xf numFmtId="1" fontId="26" fillId="0" borderId="21" xfId="0" applyNumberFormat="1" applyFont="1" applyFill="1" applyBorder="1" applyAlignment="1">
      <alignment horizontal="center" vertical="center" wrapText="1"/>
    </xf>
    <xf numFmtId="1" fontId="26" fillId="0" borderId="24" xfId="0" applyNumberFormat="1" applyFont="1" applyFill="1" applyBorder="1" applyAlignment="1">
      <alignment horizontal="center" vertical="center" wrapText="1"/>
    </xf>
    <xf numFmtId="0" fontId="23" fillId="0" borderId="160" xfId="0" applyFont="1" applyFill="1" applyBorder="1" applyAlignment="1">
      <alignment horizontal="center" vertical="center" wrapText="1"/>
    </xf>
    <xf numFmtId="0" fontId="2" fillId="2" borderId="146" xfId="0" applyFont="1" applyFill="1" applyBorder="1" applyAlignment="1">
      <alignment horizontal="center" vertical="center" wrapText="1"/>
    </xf>
    <xf numFmtId="0" fontId="2" fillId="2" borderId="147" xfId="0" applyFont="1" applyFill="1" applyBorder="1" applyAlignment="1">
      <alignment horizontal="center" vertical="center" wrapText="1"/>
    </xf>
    <xf numFmtId="0" fontId="2" fillId="2" borderId="148" xfId="0" applyFont="1" applyFill="1" applyBorder="1" applyAlignment="1">
      <alignment horizontal="center" vertical="center" wrapText="1"/>
    </xf>
    <xf numFmtId="0" fontId="2" fillId="2" borderId="180" xfId="0" applyFont="1" applyFill="1" applyBorder="1" applyAlignment="1">
      <alignment horizontal="center" vertical="center" wrapText="1"/>
    </xf>
    <xf numFmtId="0" fontId="6" fillId="4" borderId="32" xfId="0" applyFont="1" applyFill="1" applyBorder="1" applyAlignment="1">
      <alignment horizontal="left" vertical="top"/>
    </xf>
    <xf numFmtId="0" fontId="6" fillId="4" borderId="17" xfId="0" applyFont="1" applyFill="1" applyBorder="1" applyAlignment="1">
      <alignment horizontal="left" vertical="top"/>
    </xf>
    <xf numFmtId="0" fontId="2" fillId="0" borderId="27" xfId="0" applyFont="1" applyFill="1" applyBorder="1" applyAlignment="1">
      <alignment horizontal="left" vertical="center" wrapText="1" indent="2"/>
    </xf>
    <xf numFmtId="0" fontId="2" fillId="0" borderId="28" xfId="0" applyFont="1" applyFill="1" applyBorder="1" applyAlignment="1">
      <alignment horizontal="left" vertical="center" wrapText="1" indent="2"/>
    </xf>
    <xf numFmtId="0" fontId="2" fillId="0" borderId="37" xfId="0" applyFont="1" applyFill="1" applyBorder="1" applyAlignment="1">
      <alignment horizontal="left" vertical="center" wrapText="1" indent="2"/>
    </xf>
    <xf numFmtId="0" fontId="2" fillId="0" borderId="40" xfId="0" applyFont="1" applyFill="1" applyBorder="1" applyAlignment="1">
      <alignment horizontal="left" vertical="center" wrapText="1" indent="2"/>
    </xf>
    <xf numFmtId="1" fontId="26" fillId="0" borderId="56" xfId="0" applyNumberFormat="1" applyFont="1" applyFill="1" applyBorder="1" applyAlignment="1" applyProtection="1">
      <alignment horizontal="center" vertical="center" wrapText="1"/>
      <protection locked="0"/>
    </xf>
    <xf numFmtId="1" fontId="26" fillId="0" borderId="19" xfId="0" applyNumberFormat="1" applyFont="1" applyFill="1" applyBorder="1" applyAlignment="1" applyProtection="1">
      <alignment horizontal="center" vertical="center" wrapText="1"/>
      <protection locked="0"/>
    </xf>
    <xf numFmtId="1" fontId="26" fillId="0" borderId="20" xfId="0" applyNumberFormat="1" applyFont="1" applyFill="1" applyBorder="1" applyAlignment="1" applyProtection="1">
      <alignment horizontal="center" vertical="center" wrapText="1"/>
      <protection locked="0"/>
    </xf>
    <xf numFmtId="0" fontId="2" fillId="2" borderId="17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2" borderId="119" xfId="0" applyFont="1" applyFill="1" applyBorder="1" applyAlignment="1">
      <alignment horizontal="left" vertical="center" wrapText="1" indent="1"/>
    </xf>
    <xf numFmtId="0" fontId="6" fillId="2" borderId="61" xfId="0" applyFont="1" applyFill="1" applyBorder="1" applyAlignment="1">
      <alignment horizontal="left" vertical="center" wrapText="1" indent="1"/>
    </xf>
    <xf numFmtId="0" fontId="6" fillId="2" borderId="81" xfId="0" applyFont="1" applyFill="1" applyBorder="1" applyAlignment="1">
      <alignment horizontal="left" vertical="center" wrapText="1" indent="1"/>
    </xf>
    <xf numFmtId="0" fontId="2" fillId="2" borderId="71" xfId="0" applyFont="1" applyFill="1" applyBorder="1" applyAlignment="1">
      <alignment horizontal="left" vertical="center" wrapText="1" indent="1"/>
    </xf>
    <xf numFmtId="0" fontId="2" fillId="2" borderId="31" xfId="0" applyFont="1" applyFill="1" applyBorder="1" applyAlignment="1">
      <alignment horizontal="left" vertical="center" wrapText="1" indent="1"/>
    </xf>
    <xf numFmtId="0" fontId="2" fillId="2" borderId="30" xfId="0" applyFont="1" applyFill="1" applyBorder="1" applyAlignment="1">
      <alignment horizontal="left" vertical="center" wrapText="1" indent="1"/>
    </xf>
    <xf numFmtId="0" fontId="23" fillId="2" borderId="12"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6" fillId="2" borderId="69" xfId="0" applyFont="1" applyFill="1" applyBorder="1" applyAlignment="1">
      <alignment horizontal="left" vertical="center" wrapText="1" indent="1"/>
    </xf>
    <xf numFmtId="0" fontId="6" fillId="2" borderId="0" xfId="0" applyFont="1" applyFill="1" applyBorder="1" applyAlignment="1">
      <alignment horizontal="left" vertical="center" wrapText="1" indent="1"/>
    </xf>
    <xf numFmtId="0" fontId="6" fillId="2" borderId="70" xfId="0" applyFont="1" applyFill="1" applyBorder="1" applyAlignment="1">
      <alignment horizontal="left" vertical="center" wrapText="1" indent="1"/>
    </xf>
    <xf numFmtId="0" fontId="2" fillId="2" borderId="96" xfId="0" applyFont="1" applyFill="1" applyBorder="1" applyAlignment="1">
      <alignment horizontal="center" vertical="center" wrapText="1"/>
    </xf>
    <xf numFmtId="0" fontId="2" fillId="2" borderId="181" xfId="0" applyFont="1" applyFill="1" applyBorder="1" applyAlignment="1">
      <alignment horizontal="left" vertical="center" wrapText="1" indent="1"/>
    </xf>
    <xf numFmtId="0" fontId="2" fillId="2" borderId="110" xfId="0" applyFont="1" applyFill="1" applyBorder="1" applyAlignment="1">
      <alignment horizontal="left" vertical="center" wrapText="1" indent="1"/>
    </xf>
    <xf numFmtId="0" fontId="2" fillId="0" borderId="122" xfId="0" applyFont="1" applyFill="1" applyBorder="1" applyAlignment="1">
      <alignment horizontal="left" vertical="center" wrapText="1"/>
    </xf>
    <xf numFmtId="0" fontId="2" fillId="0" borderId="177" xfId="0" applyFont="1" applyFill="1" applyBorder="1" applyAlignment="1">
      <alignment horizontal="left" vertical="center" wrapText="1"/>
    </xf>
    <xf numFmtId="0" fontId="2" fillId="0" borderId="182" xfId="0" applyFont="1" applyFill="1" applyBorder="1" applyAlignment="1">
      <alignment horizontal="left" vertical="center" wrapText="1"/>
    </xf>
    <xf numFmtId="0" fontId="6" fillId="0" borderId="72" xfId="0" applyFont="1" applyFill="1" applyBorder="1" applyAlignment="1" applyProtection="1">
      <alignment horizontal="left" vertical="center" wrapText="1"/>
      <protection locked="0"/>
    </xf>
    <xf numFmtId="1" fontId="26" fillId="0" borderId="96" xfId="0" applyNumberFormat="1" applyFont="1" applyFill="1" applyBorder="1" applyAlignment="1" applyProtection="1">
      <alignment horizontal="center" vertical="center" wrapText="1"/>
      <protection locked="0"/>
    </xf>
    <xf numFmtId="0" fontId="6" fillId="0" borderId="158" xfId="0" applyFont="1" applyFill="1" applyBorder="1" applyAlignment="1" applyProtection="1">
      <alignment horizontal="center" vertical="center" wrapText="1"/>
      <protection locked="0"/>
    </xf>
    <xf numFmtId="0" fontId="6" fillId="0" borderId="159" xfId="0" applyFont="1" applyFill="1" applyBorder="1" applyAlignment="1" applyProtection="1">
      <alignment horizontal="center" vertical="center" wrapText="1"/>
      <protection locked="0"/>
    </xf>
    <xf numFmtId="0" fontId="6" fillId="0" borderId="160"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72" xfId="0" applyFont="1" applyFill="1" applyBorder="1" applyAlignment="1" applyProtection="1">
      <alignment horizontal="center" vertical="center" wrapText="1"/>
      <protection locked="0"/>
    </xf>
    <xf numFmtId="0" fontId="19" fillId="4" borderId="32" xfId="0" applyFont="1" applyFill="1" applyBorder="1" applyAlignment="1">
      <alignment vertical="top" wrapText="1"/>
    </xf>
    <xf numFmtId="0" fontId="28" fillId="4" borderId="32" xfId="0" applyFont="1" applyFill="1" applyBorder="1" applyAlignment="1">
      <alignment vertical="top" wrapText="1"/>
    </xf>
    <xf numFmtId="0" fontId="28" fillId="4" borderId="17" xfId="0" applyFont="1" applyFill="1" applyBorder="1" applyAlignment="1">
      <alignment vertical="top" wrapText="1"/>
    </xf>
    <xf numFmtId="0" fontId="6" fillId="2" borderId="71" xfId="0" applyFont="1" applyFill="1" applyBorder="1" applyAlignment="1">
      <alignment horizontal="left" vertical="center" wrapText="1" indent="1"/>
    </xf>
    <xf numFmtId="0" fontId="6" fillId="2" borderId="21" xfId="0" applyFont="1" applyFill="1" applyBorder="1" applyAlignment="1">
      <alignment horizontal="left" vertical="center" wrapText="1" indent="1"/>
    </xf>
    <xf numFmtId="0" fontId="6" fillId="2" borderId="72" xfId="0" applyFont="1" applyFill="1" applyBorder="1" applyAlignment="1">
      <alignment horizontal="left" vertical="center" wrapText="1" indent="1"/>
    </xf>
    <xf numFmtId="0" fontId="19" fillId="4" borderId="30"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2" fillId="4" borderId="32" xfId="0" applyFont="1" applyFill="1" applyBorder="1" applyAlignment="1">
      <alignment horizontal="left" vertical="top"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2" fillId="4" borderId="30" xfId="0" applyFont="1" applyFill="1" applyBorder="1" applyAlignment="1">
      <alignment horizontal="left" vertical="top" wrapText="1"/>
    </xf>
    <xf numFmtId="0" fontId="2" fillId="4" borderId="17"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6" xfId="0" applyFont="1" applyFill="1" applyBorder="1" applyAlignment="1">
      <alignment horizontal="left" vertical="top" wrapText="1"/>
    </xf>
    <xf numFmtId="3" fontId="6" fillId="0" borderId="12" xfId="0" applyNumberFormat="1" applyFont="1" applyFill="1" applyBorder="1" applyAlignment="1">
      <alignment horizontal="center" vertical="center" wrapText="1"/>
    </xf>
    <xf numFmtId="3" fontId="6" fillId="0" borderId="21" xfId="0" applyNumberFormat="1" applyFont="1" applyFill="1" applyBorder="1" applyAlignment="1">
      <alignment horizontal="center" vertical="center" wrapText="1"/>
    </xf>
    <xf numFmtId="3" fontId="6" fillId="0" borderId="24" xfId="0" applyNumberFormat="1" applyFont="1" applyFill="1" applyBorder="1" applyAlignment="1">
      <alignment horizontal="center" vertical="center" wrapText="1"/>
    </xf>
    <xf numFmtId="0" fontId="16" fillId="0" borderId="12"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0" xfId="0" applyFont="1" applyFill="1" applyAlignment="1">
      <alignment horizontal="justify" vertical="center" wrapText="1"/>
    </xf>
    <xf numFmtId="0" fontId="34" fillId="2" borderId="60" xfId="0" applyFont="1" applyFill="1" applyBorder="1" applyAlignment="1">
      <alignment horizontal="center" vertical="center"/>
    </xf>
    <xf numFmtId="0" fontId="34" fillId="2" borderId="31"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1"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32" xfId="0" applyFont="1" applyFill="1" applyBorder="1" applyAlignment="1">
      <alignment horizontal="left" vertical="center" wrapText="1"/>
    </xf>
    <xf numFmtId="3" fontId="34" fillId="2" borderId="167" xfId="0" applyNumberFormat="1" applyFont="1" applyFill="1" applyBorder="1" applyAlignment="1">
      <alignment horizontal="left" vertical="center" wrapText="1"/>
    </xf>
    <xf numFmtId="3" fontId="34" fillId="2" borderId="183" xfId="0" applyNumberFormat="1" applyFont="1" applyFill="1" applyBorder="1" applyAlignment="1">
      <alignment horizontal="left" vertical="center" wrapText="1"/>
    </xf>
    <xf numFmtId="3" fontId="34" fillId="2" borderId="184" xfId="0" applyNumberFormat="1" applyFont="1" applyFill="1" applyBorder="1" applyAlignment="1">
      <alignment horizontal="left" vertical="center" wrapText="1"/>
    </xf>
    <xf numFmtId="0" fontId="16" fillId="2" borderId="12"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0" borderId="13"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9" fillId="4" borderId="25"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5" xfId="0" applyFont="1" applyFill="1" applyBorder="1" applyAlignment="1">
      <alignment horizontal="left" wrapText="1"/>
    </xf>
    <xf numFmtId="0" fontId="9" fillId="4" borderId="22" xfId="0" applyFont="1" applyFill="1" applyBorder="1" applyAlignment="1">
      <alignment horizontal="left" wrapText="1"/>
    </xf>
    <xf numFmtId="0" fontId="9" fillId="4" borderId="26" xfId="0" applyFont="1" applyFill="1" applyBorder="1" applyAlignment="1">
      <alignment horizontal="left" wrapText="1"/>
    </xf>
    <xf numFmtId="0" fontId="26" fillId="4" borderId="41" xfId="0" applyFont="1" applyFill="1" applyBorder="1" applyAlignment="1">
      <alignment horizontal="left" vertical="center" wrapText="1"/>
    </xf>
    <xf numFmtId="0" fontId="26" fillId="4" borderId="50" xfId="0" applyFont="1" applyFill="1" applyBorder="1" applyAlignment="1">
      <alignment horizontal="left" vertical="center" wrapText="1"/>
    </xf>
    <xf numFmtId="0" fontId="2" fillId="2" borderId="0" xfId="0" applyFont="1" applyFill="1" applyAlignment="1">
      <alignment horizontal="left" vertical="center" wrapText="1"/>
    </xf>
    <xf numFmtId="0" fontId="4" fillId="4" borderId="8" xfId="3" applyFont="1" applyFill="1" applyBorder="1" applyAlignment="1" applyProtection="1">
      <alignment horizontal="left" vertical="center" wrapText="1"/>
    </xf>
    <xf numFmtId="0" fontId="4" fillId="4" borderId="28" xfId="3" applyFont="1" applyFill="1" applyBorder="1" applyAlignment="1" applyProtection="1">
      <alignment horizontal="left" vertical="center" wrapText="1"/>
    </xf>
    <xf numFmtId="0" fontId="26" fillId="4" borderId="39" xfId="0" applyFont="1" applyFill="1" applyBorder="1" applyAlignment="1">
      <alignment horizontal="left" vertical="center" wrapText="1"/>
    </xf>
    <xf numFmtId="0" fontId="26" fillId="4" borderId="40" xfId="0" applyFont="1" applyFill="1" applyBorder="1" applyAlignment="1">
      <alignment horizontal="left" vertical="center" wrapText="1"/>
    </xf>
    <xf numFmtId="0" fontId="26" fillId="4" borderId="16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4" fillId="4" borderId="169" xfId="3" applyFont="1" applyFill="1" applyBorder="1" applyAlignment="1" applyProtection="1">
      <alignment horizontal="left" vertical="center" wrapText="1"/>
    </xf>
    <xf numFmtId="0" fontId="26" fillId="4" borderId="33"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26" fillId="4" borderId="31" xfId="0" applyFont="1" applyFill="1" applyBorder="1" applyAlignment="1">
      <alignment horizontal="left" vertical="center" wrapText="1"/>
    </xf>
    <xf numFmtId="0" fontId="26" fillId="4" borderId="30"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26" fillId="4" borderId="32"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4" borderId="17" xfId="0" applyFont="1" applyFill="1" applyBorder="1" applyAlignment="1">
      <alignment horizontal="left" vertical="center" wrapText="1"/>
    </xf>
    <xf numFmtId="44" fontId="0" fillId="0" borderId="37" xfId="8" applyNumberFormat="1" applyFont="1" applyBorder="1" applyAlignment="1" applyProtection="1">
      <alignment horizontal="center" vertical="center"/>
      <protection hidden="1"/>
    </xf>
    <xf numFmtId="165" fontId="84" fillId="0" borderId="38" xfId="7" applyNumberFormat="1" applyFill="1" applyBorder="1" applyAlignment="1" applyProtection="1">
      <alignment horizontal="center" vertical="center"/>
      <protection hidden="1"/>
    </xf>
    <xf numFmtId="165" fontId="84" fillId="0" borderId="55" xfId="7" applyNumberFormat="1" applyFill="1" applyBorder="1" applyAlignment="1" applyProtection="1">
      <alignment horizontal="center" vertical="center"/>
      <protection hidden="1"/>
    </xf>
    <xf numFmtId="0" fontId="81" fillId="0" borderId="38" xfId="6" applyBorder="1" applyAlignment="1" applyProtection="1">
      <alignment horizontal="center" vertical="center" wrapText="1"/>
      <protection hidden="1"/>
    </xf>
    <xf numFmtId="0" fontId="81" fillId="0" borderId="55" xfId="6" applyBorder="1" applyAlignment="1" applyProtection="1">
      <alignment horizontal="center" vertical="center" wrapText="1"/>
      <protection hidden="1"/>
    </xf>
    <xf numFmtId="0" fontId="81" fillId="2" borderId="0" xfId="6" applyFill="1" applyAlignment="1" applyProtection="1">
      <alignment horizontal="center"/>
      <protection hidden="1"/>
    </xf>
    <xf numFmtId="165" fontId="84" fillId="6" borderId="38" xfId="7" applyNumberFormat="1" applyFill="1" applyBorder="1" applyAlignment="1" applyProtection="1">
      <alignment horizontal="center" vertical="center"/>
      <protection hidden="1"/>
    </xf>
    <xf numFmtId="165" fontId="84" fillId="6" borderId="55" xfId="7" applyNumberFormat="1" applyFill="1" applyBorder="1" applyAlignment="1" applyProtection="1">
      <alignment horizontal="center" vertical="center"/>
      <protection hidden="1"/>
    </xf>
    <xf numFmtId="0" fontId="77" fillId="2" borderId="0" xfId="6" applyFont="1" applyFill="1" applyAlignment="1" applyProtection="1">
      <alignment horizontal="left" vertical="top" wrapText="1"/>
      <protection hidden="1"/>
    </xf>
    <xf numFmtId="0" fontId="77" fillId="2" borderId="0" xfId="6" applyFont="1" applyFill="1" applyAlignment="1" applyProtection="1">
      <alignment horizontal="left" vertical="top"/>
      <protection hidden="1"/>
    </xf>
    <xf numFmtId="3" fontId="81" fillId="2" borderId="37" xfId="6" applyNumberFormat="1" applyFill="1" applyBorder="1" applyAlignment="1" applyProtection="1">
      <alignment horizontal="center" vertical="center"/>
      <protection hidden="1"/>
    </xf>
    <xf numFmtId="0" fontId="81" fillId="2" borderId="37" xfId="6" applyFill="1" applyBorder="1" applyAlignment="1" applyProtection="1">
      <alignment horizontal="center" vertical="center"/>
      <protection hidden="1"/>
    </xf>
    <xf numFmtId="43" fontId="72" fillId="0" borderId="37" xfId="1" applyFont="1" applyBorder="1" applyAlignment="1" applyProtection="1">
      <alignment horizontal="center" vertical="center" wrapText="1"/>
      <protection hidden="1"/>
    </xf>
    <xf numFmtId="0" fontId="81" fillId="0" borderId="149" xfId="6" applyBorder="1" applyAlignment="1" applyProtection="1">
      <alignment horizontal="center" vertical="center" wrapText="1"/>
      <protection hidden="1"/>
    </xf>
    <xf numFmtId="44" fontId="71" fillId="2" borderId="0" xfId="8" applyNumberFormat="1" applyFont="1" applyFill="1" applyAlignment="1" applyProtection="1">
      <alignment horizontal="center" vertical="center"/>
      <protection hidden="1"/>
    </xf>
    <xf numFmtId="44" fontId="72" fillId="2" borderId="0" xfId="8" applyNumberFormat="1" applyFont="1" applyFill="1" applyAlignment="1" applyProtection="1">
      <alignment horizontal="center" vertical="center"/>
      <protection hidden="1"/>
    </xf>
    <xf numFmtId="165" fontId="73" fillId="0" borderId="144" xfId="6" applyNumberFormat="1" applyFont="1" applyBorder="1" applyAlignment="1" applyProtection="1">
      <alignment horizontal="center" vertical="center" wrapText="1"/>
      <protection hidden="1"/>
    </xf>
    <xf numFmtId="165" fontId="73" fillId="0" borderId="176" xfId="6" applyNumberFormat="1" applyFont="1" applyBorder="1" applyAlignment="1" applyProtection="1">
      <alignment horizontal="center" vertical="center" wrapText="1"/>
      <protection hidden="1"/>
    </xf>
    <xf numFmtId="165" fontId="73" fillId="0" borderId="33" xfId="6" applyNumberFormat="1" applyFont="1" applyBorder="1" applyAlignment="1" applyProtection="1">
      <alignment horizontal="center" vertical="center" wrapText="1"/>
      <protection hidden="1"/>
    </xf>
    <xf numFmtId="0" fontId="67" fillId="0" borderId="186" xfId="6" applyFont="1" applyBorder="1" applyAlignment="1" applyProtection="1">
      <alignment horizontal="center" vertical="center" wrapText="1"/>
      <protection hidden="1"/>
    </xf>
    <xf numFmtId="0" fontId="74" fillId="0" borderId="185" xfId="6" applyFont="1" applyBorder="1" applyAlignment="1" applyProtection="1">
      <alignment horizontal="center" vertical="center"/>
      <protection hidden="1"/>
    </xf>
    <xf numFmtId="0" fontId="81" fillId="6" borderId="38" xfId="6" applyFill="1" applyBorder="1" applyAlignment="1" applyProtection="1">
      <alignment horizontal="center" vertical="center" wrapText="1"/>
      <protection hidden="1"/>
    </xf>
    <xf numFmtId="0" fontId="81" fillId="6" borderId="55" xfId="6" applyFill="1" applyBorder="1" applyAlignment="1" applyProtection="1">
      <alignment horizontal="center" vertical="center" wrapText="1"/>
      <protection hidden="1"/>
    </xf>
    <xf numFmtId="0" fontId="69" fillId="2" borderId="0" xfId="6" applyFont="1" applyFill="1" applyAlignment="1" applyProtection="1">
      <alignment horizontal="center" vertical="center"/>
      <protection hidden="1"/>
    </xf>
    <xf numFmtId="165" fontId="84" fillId="0" borderId="149" xfId="7" applyNumberFormat="1" applyFill="1" applyBorder="1" applyAlignment="1" applyProtection="1">
      <alignment horizontal="center" vertical="center"/>
      <protection hidden="1"/>
    </xf>
    <xf numFmtId="0" fontId="72" fillId="2" borderId="0" xfId="6" applyFont="1" applyFill="1" applyAlignment="1" applyProtection="1">
      <alignment horizontal="center"/>
      <protection hidden="1"/>
    </xf>
    <xf numFmtId="0" fontId="81" fillId="12" borderId="38" xfId="6" applyFill="1" applyBorder="1" applyAlignment="1" applyProtection="1">
      <alignment horizontal="center" vertical="center" wrapText="1"/>
      <protection hidden="1"/>
    </xf>
    <xf numFmtId="0" fontId="81" fillId="12" borderId="149" xfId="6" applyFill="1" applyBorder="1" applyAlignment="1" applyProtection="1">
      <alignment horizontal="center" vertical="center" wrapText="1"/>
      <protection hidden="1"/>
    </xf>
    <xf numFmtId="0" fontId="81" fillId="12" borderId="55" xfId="6" applyFill="1" applyBorder="1" applyAlignment="1" applyProtection="1">
      <alignment horizontal="center" vertical="center" wrapText="1"/>
      <protection hidden="1"/>
    </xf>
    <xf numFmtId="0" fontId="81" fillId="12" borderId="37" xfId="6" applyFill="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12" xfId="0" applyFont="1" applyBorder="1" applyAlignment="1">
      <alignment horizontal="center" vertical="center" wrapText="1"/>
    </xf>
    <xf numFmtId="0" fontId="89" fillId="0" borderId="21" xfId="0" applyFont="1" applyBorder="1" applyAlignment="1">
      <alignment horizontal="center" vertical="center"/>
    </xf>
    <xf numFmtId="0" fontId="89" fillId="0" borderId="24" xfId="0" applyFont="1" applyBorder="1" applyAlignment="1">
      <alignment horizontal="center" vertical="center"/>
    </xf>
    <xf numFmtId="0" fontId="89" fillId="0" borderId="60" xfId="0" applyFont="1" applyBorder="1" applyAlignment="1">
      <alignment horizontal="center" vertical="center" wrapText="1"/>
    </xf>
    <xf numFmtId="0" fontId="89" fillId="0" borderId="31" xfId="0" applyFont="1" applyBorder="1" applyAlignment="1">
      <alignment horizontal="center" vertical="center" wrapText="1"/>
    </xf>
    <xf numFmtId="0" fontId="89" fillId="0" borderId="170" xfId="0" applyFont="1" applyBorder="1" applyAlignment="1">
      <alignment horizontal="center" vertical="center" wrapText="1"/>
    </xf>
    <xf numFmtId="0" fontId="89" fillId="0" borderId="47" xfId="0" applyFont="1" applyBorder="1" applyAlignment="1">
      <alignment horizontal="center" vertical="center" wrapText="1"/>
    </xf>
    <xf numFmtId="0" fontId="90" fillId="0" borderId="0" xfId="0" applyFont="1" applyAlignment="1">
      <alignment horizontal="left" vertical="center" indent="1"/>
    </xf>
    <xf numFmtId="0" fontId="89" fillId="0" borderId="12"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12" xfId="0" applyFont="1" applyBorder="1" applyAlignment="1">
      <alignment horizontal="center" vertical="center" wrapText="1"/>
    </xf>
    <xf numFmtId="0" fontId="90" fillId="0" borderId="19" xfId="0" applyFont="1" applyBorder="1" applyAlignment="1">
      <alignment horizontal="center" vertical="center" wrapText="1"/>
    </xf>
    <xf numFmtId="0" fontId="90" fillId="0" borderId="20" xfId="0" applyFont="1" applyBorder="1" applyAlignment="1">
      <alignment horizontal="center" vertical="center" wrapText="1"/>
    </xf>
    <xf numFmtId="0" fontId="92" fillId="14" borderId="8" xfId="0" applyFont="1" applyFill="1" applyBorder="1" applyAlignment="1">
      <alignment horizontal="center" vertical="center" wrapText="1"/>
    </xf>
    <xf numFmtId="0" fontId="92" fillId="14" borderId="27" xfId="0" applyFont="1" applyFill="1" applyBorder="1" applyAlignment="1">
      <alignment horizontal="center" vertical="center"/>
    </xf>
    <xf numFmtId="0" fontId="94" fillId="14" borderId="27" xfId="0" applyFont="1" applyFill="1" applyBorder="1" applyAlignment="1">
      <alignment horizontal="center" vertical="center"/>
    </xf>
    <xf numFmtId="0" fontId="86" fillId="15" borderId="27" xfId="0" applyFont="1" applyFill="1" applyBorder="1" applyAlignment="1">
      <alignment horizontal="center" vertical="center" wrapText="1"/>
    </xf>
    <xf numFmtId="0" fontId="92" fillId="15" borderId="27" xfId="0" applyFont="1" applyFill="1" applyBorder="1" applyAlignment="1">
      <alignment horizontal="center" vertical="center"/>
    </xf>
    <xf numFmtId="0" fontId="94" fillId="15" borderId="27" xfId="0" applyFont="1" applyFill="1" applyBorder="1" applyAlignment="1">
      <alignment horizontal="center" vertical="center"/>
    </xf>
    <xf numFmtId="0" fontId="86" fillId="16" borderId="27" xfId="0" applyFont="1" applyFill="1" applyBorder="1" applyAlignment="1">
      <alignment horizontal="center" vertical="center" wrapText="1"/>
    </xf>
    <xf numFmtId="0" fontId="92" fillId="16" borderId="27" xfId="0" applyFont="1" applyFill="1" applyBorder="1" applyAlignment="1">
      <alignment horizontal="center" vertical="center" wrapText="1"/>
    </xf>
    <xf numFmtId="0" fontId="94" fillId="16" borderId="28" xfId="0" applyFont="1" applyFill="1" applyBorder="1" applyAlignment="1">
      <alignment horizontal="center" vertical="center" wrapText="1"/>
    </xf>
    <xf numFmtId="0" fontId="89" fillId="0" borderId="8" xfId="0" applyFont="1" applyBorder="1" applyAlignment="1">
      <alignment horizontal="left" vertical="center" indent="1"/>
    </xf>
    <xf numFmtId="0" fontId="96" fillId="17" borderId="173" xfId="0" applyFont="1" applyFill="1" applyBorder="1" applyAlignment="1">
      <alignment horizontal="left" vertical="center" wrapText="1" indent="2"/>
    </xf>
    <xf numFmtId="0" fontId="96" fillId="17" borderId="170" xfId="0" applyFont="1" applyFill="1" applyBorder="1" applyAlignment="1">
      <alignment horizontal="left" vertical="center" wrapText="1" indent="2"/>
    </xf>
    <xf numFmtId="0" fontId="96" fillId="17" borderId="47" xfId="0" applyFont="1" applyFill="1" applyBorder="1" applyAlignment="1">
      <alignment horizontal="left" vertical="center" wrapText="1" indent="2"/>
    </xf>
    <xf numFmtId="0" fontId="92" fillId="14" borderId="39" xfId="0" applyFont="1" applyFill="1" applyBorder="1" applyAlignment="1">
      <alignment horizontal="center" vertical="center" wrapText="1"/>
    </xf>
    <xf numFmtId="0" fontId="92" fillId="14" borderId="37" xfId="0" applyFont="1" applyFill="1" applyBorder="1" applyAlignment="1">
      <alignment horizontal="center" vertical="center"/>
    </xf>
    <xf numFmtId="0" fontId="94" fillId="14" borderId="37" xfId="0" applyFont="1" applyFill="1" applyBorder="1" applyAlignment="1">
      <alignment horizontal="center" vertical="center" wrapText="1"/>
    </xf>
    <xf numFmtId="0" fontId="86" fillId="15" borderId="37" xfId="0" applyFont="1" applyFill="1" applyBorder="1" applyAlignment="1">
      <alignment horizontal="center" vertical="center" wrapText="1"/>
    </xf>
    <xf numFmtId="0" fontId="92" fillId="15" borderId="37" xfId="0" applyFont="1" applyFill="1" applyBorder="1" applyAlignment="1">
      <alignment horizontal="center" vertical="center"/>
    </xf>
    <xf numFmtId="0" fontId="94" fillId="15" borderId="37" xfId="0" applyFont="1" applyFill="1" applyBorder="1" applyAlignment="1">
      <alignment horizontal="center" vertical="center" wrapText="1"/>
    </xf>
    <xf numFmtId="0" fontId="86" fillId="16" borderId="37" xfId="0" applyFont="1" applyFill="1" applyBorder="1" applyAlignment="1">
      <alignment horizontal="center" vertical="center" wrapText="1"/>
    </xf>
    <xf numFmtId="0" fontId="92" fillId="16" borderId="37" xfId="0" applyFont="1" applyFill="1" applyBorder="1" applyAlignment="1">
      <alignment horizontal="center" vertical="center" wrapText="1"/>
    </xf>
    <xf numFmtId="0" fontId="94" fillId="16" borderId="40" xfId="0" applyFont="1" applyFill="1" applyBorder="1" applyAlignment="1">
      <alignment horizontal="center" vertical="center" wrapText="1"/>
    </xf>
    <xf numFmtId="0" fontId="89" fillId="0" borderId="39" xfId="0" applyFont="1" applyBorder="1" applyAlignment="1">
      <alignment horizontal="left" vertical="center" indent="1"/>
    </xf>
    <xf numFmtId="0" fontId="96" fillId="17" borderId="144" xfId="0" applyFont="1" applyFill="1" applyBorder="1" applyAlignment="1">
      <alignment horizontal="left" vertical="center" indent="2"/>
    </xf>
    <xf numFmtId="0" fontId="96" fillId="17" borderId="176" xfId="0" applyFont="1" applyFill="1" applyBorder="1" applyAlignment="1">
      <alignment horizontal="left" vertical="center" indent="2"/>
    </xf>
    <xf numFmtId="0" fontId="96" fillId="17" borderId="58" xfId="0" applyFont="1" applyFill="1" applyBorder="1" applyAlignment="1">
      <alignment horizontal="left" vertical="center" indent="2"/>
    </xf>
    <xf numFmtId="0" fontId="94" fillId="14" borderId="37" xfId="0" applyFont="1" applyFill="1" applyBorder="1" applyAlignment="1">
      <alignment horizontal="center" vertical="center"/>
    </xf>
    <xf numFmtId="0" fontId="92" fillId="15" borderId="3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4" borderId="41" xfId="0" applyFont="1" applyFill="1" applyBorder="1" applyAlignment="1">
      <alignment horizontal="center" vertical="center" wrapText="1"/>
    </xf>
    <xf numFmtId="0" fontId="92" fillId="14" borderId="36" xfId="0" applyFont="1" applyFill="1" applyBorder="1" applyAlignment="1">
      <alignment horizontal="center" vertical="center"/>
    </xf>
    <xf numFmtId="0" fontId="94" fillId="14" borderId="36" xfId="0" applyFont="1" applyFill="1" applyBorder="1" applyAlignment="1">
      <alignment horizontal="center" vertical="center"/>
    </xf>
    <xf numFmtId="0" fontId="90" fillId="15" borderId="36" xfId="0" applyFont="1" applyFill="1" applyBorder="1" applyAlignment="1">
      <alignment horizontal="center" vertical="center" wrapText="1"/>
    </xf>
    <xf numFmtId="0" fontId="92" fillId="15" borderId="36" xfId="0" applyFont="1" applyFill="1" applyBorder="1" applyAlignment="1">
      <alignment horizontal="center" vertical="center" wrapText="1"/>
    </xf>
    <xf numFmtId="0" fontId="94" fillId="15" borderId="36" xfId="0" applyFont="1" applyFill="1" applyBorder="1" applyAlignment="1">
      <alignment horizontal="center" vertical="center" wrapText="1"/>
    </xf>
    <xf numFmtId="0" fontId="90" fillId="16" borderId="36" xfId="0" applyFont="1" applyFill="1" applyBorder="1" applyAlignment="1">
      <alignment horizontal="center" vertical="center" wrapText="1"/>
    </xf>
    <xf numFmtId="0" fontId="92" fillId="16" borderId="36" xfId="0" applyFont="1" applyFill="1" applyBorder="1" applyAlignment="1">
      <alignment horizontal="center" vertical="center" wrapText="1"/>
    </xf>
    <xf numFmtId="0" fontId="94" fillId="16" borderId="50" xfId="0" applyFont="1" applyFill="1" applyBorder="1" applyAlignment="1">
      <alignment horizontal="center" vertical="center" wrapText="1"/>
    </xf>
    <xf numFmtId="0" fontId="96" fillId="18" borderId="144" xfId="0" applyFont="1" applyFill="1" applyBorder="1" applyAlignment="1">
      <alignment horizontal="left" vertical="center" indent="2"/>
    </xf>
    <xf numFmtId="0" fontId="96" fillId="18" borderId="176" xfId="0" applyFont="1" applyFill="1" applyBorder="1" applyAlignment="1">
      <alignment horizontal="left" vertical="center" indent="2"/>
    </xf>
    <xf numFmtId="0" fontId="96" fillId="18" borderId="58" xfId="0" applyFont="1" applyFill="1" applyBorder="1" applyAlignment="1">
      <alignment horizontal="left" vertical="center" indent="2"/>
    </xf>
    <xf numFmtId="0" fontId="90" fillId="14" borderId="142" xfId="0" applyFont="1" applyFill="1" applyBorder="1" applyAlignment="1">
      <alignment horizontal="center" vertical="center" wrapText="1"/>
    </xf>
    <xf numFmtId="0" fontId="92" fillId="14" borderId="55" xfId="0" applyFont="1" applyFill="1" applyBorder="1" applyAlignment="1">
      <alignment horizontal="center" vertical="center" wrapText="1"/>
    </xf>
    <xf numFmtId="0" fontId="94" fillId="14" borderId="55" xfId="0" applyFont="1" applyFill="1" applyBorder="1" applyAlignment="1">
      <alignment horizontal="center" vertical="center" wrapText="1"/>
    </xf>
    <xf numFmtId="0" fontId="90" fillId="15" borderId="55" xfId="0" applyFont="1" applyFill="1" applyBorder="1" applyAlignment="1">
      <alignment horizontal="center" vertical="center" wrapText="1"/>
    </xf>
    <xf numFmtId="0" fontId="92" fillId="15" borderId="55" xfId="0" applyFont="1" applyFill="1" applyBorder="1" applyAlignment="1">
      <alignment horizontal="center" vertical="center" wrapText="1"/>
    </xf>
    <xf numFmtId="0" fontId="94" fillId="15" borderId="55" xfId="0" applyFont="1" applyFill="1" applyBorder="1" applyAlignment="1">
      <alignment horizontal="center" vertical="center" wrapText="1"/>
    </xf>
    <xf numFmtId="0" fontId="90" fillId="16" borderId="55" xfId="0" applyFont="1" applyFill="1" applyBorder="1" applyAlignment="1">
      <alignment horizontal="center" vertical="center" wrapText="1"/>
    </xf>
    <xf numFmtId="0" fontId="92" fillId="16" borderId="55" xfId="0" applyFont="1" applyFill="1" applyBorder="1" applyAlignment="1">
      <alignment horizontal="center" vertical="center"/>
    </xf>
    <xf numFmtId="0" fontId="94" fillId="16" borderId="63" xfId="0" applyFont="1" applyFill="1" applyBorder="1" applyAlignment="1">
      <alignment horizontal="center" vertical="center"/>
    </xf>
    <xf numFmtId="0" fontId="89" fillId="0" borderId="41" xfId="0" applyFont="1" applyBorder="1" applyAlignment="1">
      <alignment horizontal="left" vertical="center" indent="1"/>
    </xf>
    <xf numFmtId="0" fontId="96" fillId="18" borderId="172" xfId="0" applyFont="1" applyFill="1" applyBorder="1" applyAlignment="1">
      <alignment horizontal="left" vertical="center" indent="2"/>
    </xf>
    <xf numFmtId="0" fontId="96" fillId="18" borderId="177" xfId="0" applyFont="1" applyFill="1" applyBorder="1" applyAlignment="1">
      <alignment horizontal="left" vertical="center" indent="2"/>
    </xf>
    <xf numFmtId="0" fontId="96" fillId="18" borderId="182" xfId="0" applyFont="1" applyFill="1" applyBorder="1" applyAlignment="1">
      <alignment horizontal="left" vertical="center" indent="2"/>
    </xf>
    <xf numFmtId="0" fontId="97" fillId="14" borderId="39" xfId="10" applyFont="1" applyFill="1" applyBorder="1" applyAlignment="1">
      <alignment horizontal="center" vertical="center" wrapText="1"/>
    </xf>
    <xf numFmtId="0" fontId="98" fillId="14" borderId="37" xfId="10" applyFont="1" applyFill="1" applyBorder="1" applyAlignment="1">
      <alignment horizontal="center" vertical="center"/>
    </xf>
    <xf numFmtId="0" fontId="97" fillId="15" borderId="37" xfId="10" applyFont="1" applyFill="1" applyBorder="1" applyAlignment="1">
      <alignment horizontal="center" vertical="center" wrapText="1"/>
    </xf>
    <xf numFmtId="0" fontId="98" fillId="15" borderId="37" xfId="10" applyFont="1" applyFill="1" applyBorder="1" applyAlignment="1">
      <alignment horizontal="center" vertical="center"/>
    </xf>
    <xf numFmtId="0" fontId="99" fillId="15" borderId="37" xfId="10" applyFont="1" applyFill="1" applyBorder="1" applyAlignment="1">
      <alignment horizontal="center" vertical="center"/>
    </xf>
    <xf numFmtId="0" fontId="97" fillId="16" borderId="37" xfId="10" applyFont="1" applyFill="1" applyBorder="1" applyAlignment="1">
      <alignment horizontal="center" vertical="center" wrapText="1"/>
    </xf>
    <xf numFmtId="0" fontId="98" fillId="16" borderId="37" xfId="10" applyFont="1" applyFill="1" applyBorder="1" applyAlignment="1">
      <alignment horizontal="center" vertical="center"/>
    </xf>
    <xf numFmtId="0" fontId="100" fillId="16" borderId="40"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18" borderId="172" xfId="0" applyNumberFormat="1" applyFont="1" applyFill="1" applyBorder="1" applyAlignment="1">
      <alignment horizontal="left" vertical="center" indent="2"/>
    </xf>
    <xf numFmtId="14" fontId="96" fillId="18" borderId="177" xfId="0" applyNumberFormat="1" applyFont="1" applyFill="1" applyBorder="1" applyAlignment="1">
      <alignment horizontal="left" vertical="center" indent="2"/>
    </xf>
    <xf numFmtId="14" fontId="96" fillId="18" borderId="182" xfId="0" applyNumberFormat="1" applyFont="1" applyFill="1" applyBorder="1" applyAlignment="1">
      <alignment horizontal="left" vertical="center" indent="2"/>
    </xf>
    <xf numFmtId="1" fontId="90" fillId="14" borderId="41" xfId="0" applyNumberFormat="1" applyFont="1" applyFill="1" applyBorder="1" applyAlignment="1">
      <alignment horizontal="center" vertical="center" wrapText="1"/>
    </xf>
    <xf numFmtId="1" fontId="94" fillId="14" borderId="36" xfId="0" applyNumberFormat="1" applyFont="1" applyFill="1" applyBorder="1" applyAlignment="1">
      <alignment horizontal="center" vertical="center"/>
    </xf>
    <xf numFmtId="0" fontId="94" fillId="14" borderId="36" xfId="0" applyFont="1" applyFill="1" applyBorder="1" applyAlignment="1">
      <alignment horizontal="center" vertical="center" wrapText="1"/>
    </xf>
    <xf numFmtId="1" fontId="94" fillId="15" borderId="36" xfId="0" applyNumberFormat="1" applyFont="1" applyFill="1" applyBorder="1" applyAlignment="1">
      <alignment horizontal="center" vertical="center" wrapText="1"/>
    </xf>
    <xf numFmtId="1" fontId="92" fillId="15" borderId="36" xfId="0" applyNumberFormat="1" applyFont="1" applyFill="1" applyBorder="1" applyAlignment="1">
      <alignment horizontal="center" vertical="center"/>
    </xf>
    <xf numFmtId="1" fontId="94" fillId="15" borderId="36" xfId="0" applyNumberFormat="1" applyFont="1" applyFill="1" applyBorder="1" applyAlignment="1">
      <alignment horizontal="center" vertical="center"/>
    </xf>
    <xf numFmtId="1" fontId="94" fillId="16" borderId="36" xfId="0" applyNumberFormat="1" applyFont="1" applyFill="1" applyBorder="1" applyAlignment="1">
      <alignment horizontal="center" vertical="center" wrapText="1"/>
    </xf>
    <xf numFmtId="1" fontId="92" fillId="16" borderId="36" xfId="0" applyNumberFormat="1" applyFont="1" applyFill="1" applyBorder="1" applyAlignment="1">
      <alignment horizontal="center" vertical="center"/>
    </xf>
    <xf numFmtId="1" fontId="94" fillId="16" borderId="50" xfId="0" applyNumberFormat="1" applyFont="1" applyFill="1" applyBorder="1" applyAlignment="1">
      <alignment horizontal="center" vertical="center"/>
    </xf>
    <xf numFmtId="0" fontId="94" fillId="0" borderId="0" xfId="0" applyFont="1" applyAlignment="1">
      <alignment horizontal="center" vertical="center" wrapText="1"/>
    </xf>
    <xf numFmtId="1" fontId="94" fillId="14" borderId="41" xfId="0" applyNumberFormat="1" applyFont="1" applyFill="1" applyBorder="1" applyAlignment="1">
      <alignment horizontal="center" vertical="center" wrapText="1"/>
    </xf>
    <xf numFmtId="1" fontId="102" fillId="14" borderId="36" xfId="0" applyNumberFormat="1" applyFont="1" applyFill="1" applyBorder="1" applyAlignment="1">
      <alignment horizontal="center" vertical="center"/>
    </xf>
    <xf numFmtId="1" fontId="94" fillId="16" borderId="36" xfId="0" applyNumberFormat="1" applyFont="1" applyFill="1" applyBorder="1" applyAlignment="1">
      <alignment horizontal="center" vertical="center"/>
    </xf>
    <xf numFmtId="0" fontId="101" fillId="19" borderId="12" xfId="0" applyFont="1" applyFill="1" applyBorder="1" applyAlignment="1">
      <alignment horizontal="left" vertical="center" indent="1"/>
    </xf>
    <xf numFmtId="0" fontId="101" fillId="19" borderId="21" xfId="0" applyFont="1" applyFill="1" applyBorder="1" applyAlignment="1">
      <alignment horizontal="left" vertical="center" indent="1"/>
    </xf>
    <xf numFmtId="0" fontId="101" fillId="19" borderId="24" xfId="0" applyFont="1" applyFill="1" applyBorder="1" applyAlignment="1">
      <alignment horizontal="left" vertical="center" indent="1"/>
    </xf>
    <xf numFmtId="1" fontId="103" fillId="17" borderId="21" xfId="0" applyNumberFormat="1" applyFont="1" applyFill="1" applyBorder="1" applyAlignment="1">
      <alignment horizontal="center" vertical="center"/>
    </xf>
    <xf numFmtId="1" fontId="103" fillId="17" borderId="24" xfId="0" applyNumberFormat="1" applyFont="1" applyFill="1" applyBorder="1" applyAlignment="1">
      <alignment horizontal="center" vertical="center"/>
    </xf>
    <xf numFmtId="0" fontId="103" fillId="17" borderId="12" xfId="0" applyFont="1" applyFill="1" applyBorder="1" applyAlignment="1" applyProtection="1">
      <alignment horizontal="center" vertical="center"/>
      <protection locked="0"/>
    </xf>
    <xf numFmtId="0" fontId="103" fillId="17" borderId="24" xfId="0" applyFont="1" applyFill="1" applyBorder="1" applyAlignment="1" applyProtection="1">
      <alignment horizontal="center" vertical="center"/>
      <protection locked="0"/>
    </xf>
    <xf numFmtId="1" fontId="94" fillId="14" borderId="122" xfId="0" applyNumberFormat="1" applyFont="1" applyFill="1" applyBorder="1" applyAlignment="1">
      <alignment horizontal="center" vertical="center" wrapText="1"/>
    </xf>
    <xf numFmtId="1" fontId="101" fillId="15" borderId="15" xfId="0" applyNumberFormat="1" applyFont="1" applyFill="1" applyBorder="1" applyAlignment="1">
      <alignment horizontal="center" vertical="center"/>
    </xf>
    <xf numFmtId="0" fontId="94" fillId="15" borderId="12" xfId="0" applyFont="1" applyFill="1" applyBorder="1" applyAlignment="1">
      <alignment horizontal="left" vertical="center" indent="1"/>
    </xf>
    <xf numFmtId="0" fontId="94" fillId="15" borderId="21" xfId="0" applyFont="1" applyFill="1" applyBorder="1" applyAlignment="1">
      <alignment horizontal="left" vertical="center" indent="1"/>
    </xf>
    <xf numFmtId="0" fontId="94" fillId="15" borderId="24" xfId="0" applyFont="1" applyFill="1" applyBorder="1" applyAlignment="1">
      <alignment horizontal="left" vertical="center" indent="1"/>
    </xf>
    <xf numFmtId="0" fontId="94" fillId="0" borderId="12" xfId="0" applyFont="1" applyFill="1" applyBorder="1" applyAlignment="1">
      <alignment horizontal="left" vertical="center" wrapText="1" indent="1"/>
    </xf>
    <xf numFmtId="0" fontId="94" fillId="0" borderId="21" xfId="0" applyFont="1" applyFill="1" applyBorder="1" applyAlignment="1">
      <alignment horizontal="left" vertical="center" wrapText="1" indent="1"/>
    </xf>
    <xf numFmtId="0" fontId="94" fillId="0" borderId="24" xfId="0" applyFont="1" applyFill="1" applyBorder="1" applyAlignment="1">
      <alignment horizontal="left" vertical="center" wrapText="1" indent="1"/>
    </xf>
    <xf numFmtId="0" fontId="103" fillId="18" borderId="12" xfId="0" applyFont="1" applyFill="1" applyBorder="1" applyAlignment="1" applyProtection="1">
      <alignment horizontal="center" vertical="center"/>
      <protection locked="0"/>
    </xf>
    <xf numFmtId="0" fontId="103" fillId="18" borderId="24" xfId="0" applyFont="1" applyFill="1" applyBorder="1" applyAlignment="1" applyProtection="1">
      <alignment horizontal="center" vertical="center"/>
      <protection locked="0"/>
    </xf>
    <xf numFmtId="1" fontId="94" fillId="14" borderId="12" xfId="0" applyNumberFormat="1" applyFont="1" applyFill="1" applyBorder="1" applyAlignment="1">
      <alignment horizontal="center" vertical="center" wrapText="1"/>
    </xf>
    <xf numFmtId="0" fontId="94" fillId="15" borderId="12" xfId="0" applyFont="1" applyFill="1" applyBorder="1" applyAlignment="1">
      <alignment horizontal="left" vertical="center" wrapText="1" indent="1"/>
    </xf>
    <xf numFmtId="0" fontId="94" fillId="15" borderId="21" xfId="0" applyFont="1" applyFill="1" applyBorder="1" applyAlignment="1">
      <alignment horizontal="left" vertical="center" wrapText="1" indent="1"/>
    </xf>
    <xf numFmtId="0" fontId="94" fillId="15" borderId="24" xfId="0" applyFont="1" applyFill="1" applyBorder="1" applyAlignment="1">
      <alignment horizontal="left" vertical="center" wrapText="1" indent="1"/>
    </xf>
    <xf numFmtId="0" fontId="104" fillId="19" borderId="12" xfId="0" applyFont="1" applyFill="1" applyBorder="1" applyAlignment="1">
      <alignment horizontal="left" vertical="center" indent="1"/>
    </xf>
    <xf numFmtId="0" fontId="104" fillId="19" borderId="24" xfId="0" applyFont="1" applyFill="1" applyBorder="1" applyAlignment="1">
      <alignment horizontal="left" vertical="center" indent="1"/>
    </xf>
    <xf numFmtId="0" fontId="105" fillId="0" borderId="0" xfId="0" applyFont="1" applyAlignment="1">
      <alignment vertical="center"/>
    </xf>
    <xf numFmtId="0" fontId="89" fillId="0" borderId="173" xfId="0" applyFont="1" applyBorder="1" applyAlignment="1">
      <alignment horizontal="center" vertical="center"/>
    </xf>
    <xf numFmtId="0" fontId="106" fillId="20" borderId="8" xfId="0" applyFont="1" applyFill="1" applyBorder="1" applyAlignment="1">
      <alignment horizontal="center" vertical="center" wrapText="1"/>
    </xf>
    <xf numFmtId="0" fontId="107" fillId="20" borderId="27" xfId="0" applyFont="1" applyFill="1" applyBorder="1" applyAlignment="1">
      <alignment horizontal="center" vertical="center"/>
    </xf>
    <xf numFmtId="0" fontId="89" fillId="20" borderId="27" xfId="0" applyFont="1" applyFill="1" applyBorder="1" applyAlignment="1">
      <alignment horizontal="center" vertical="center"/>
    </xf>
    <xf numFmtId="0" fontId="89" fillId="20" borderId="28" xfId="0" applyFont="1" applyFill="1" applyBorder="1" applyAlignment="1">
      <alignment horizontal="center" vertical="center" wrapText="1"/>
    </xf>
    <xf numFmtId="0" fontId="89" fillId="0" borderId="39" xfId="0" applyFont="1" applyBorder="1" applyAlignment="1">
      <alignment horizontal="left" vertical="center" wrapText="1" indent="1"/>
    </xf>
    <xf numFmtId="0" fontId="89" fillId="0" borderId="144" xfId="0" applyFont="1" applyBorder="1" applyAlignment="1">
      <alignment horizontal="center" vertical="center"/>
    </xf>
    <xf numFmtId="0" fontId="106" fillId="20" borderId="39" xfId="0" applyFont="1" applyFill="1" applyBorder="1" applyAlignment="1">
      <alignment horizontal="center" vertical="center" wrapText="1"/>
    </xf>
    <xf numFmtId="0" fontId="107" fillId="20" borderId="37" xfId="0" applyFont="1" applyFill="1" applyBorder="1" applyAlignment="1">
      <alignment horizontal="center" vertical="center"/>
    </xf>
    <xf numFmtId="0" fontId="89" fillId="20" borderId="37" xfId="0" applyFont="1" applyFill="1" applyBorder="1" applyAlignment="1">
      <alignment horizontal="center" vertical="center"/>
    </xf>
    <xf numFmtId="0" fontId="89" fillId="20" borderId="40" xfId="0" applyFont="1" applyFill="1" applyBorder="1" applyAlignment="1">
      <alignment horizontal="center" vertical="center" wrapText="1"/>
    </xf>
    <xf numFmtId="0" fontId="107" fillId="21" borderId="41" xfId="0" applyFont="1" applyFill="1" applyBorder="1" applyAlignment="1">
      <alignment horizontal="left" vertical="center" wrapText="1" indent="1"/>
    </xf>
    <xf numFmtId="0" fontId="107" fillId="21" borderId="172" xfId="0" applyFont="1" applyFill="1" applyBorder="1" applyAlignment="1">
      <alignment horizontal="center" vertical="center"/>
    </xf>
    <xf numFmtId="0" fontId="89" fillId="20" borderId="41" xfId="0" applyFont="1" applyFill="1" applyBorder="1" applyAlignment="1">
      <alignment horizontal="center" vertical="center" wrapText="1"/>
    </xf>
    <xf numFmtId="0" fontId="89" fillId="20" borderId="36" xfId="0" applyFont="1" applyFill="1" applyBorder="1" applyAlignment="1">
      <alignment horizontal="center" vertical="center"/>
    </xf>
    <xf numFmtId="0" fontId="89" fillId="20" borderId="50"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12" xfId="0" applyFont="1" applyFill="1" applyBorder="1" applyAlignment="1">
      <alignment horizontal="center" vertical="center"/>
    </xf>
    <xf numFmtId="0" fontId="108" fillId="19" borderId="21" xfId="0" applyFont="1" applyFill="1" applyBorder="1" applyAlignment="1">
      <alignment horizontal="center" vertical="center"/>
    </xf>
    <xf numFmtId="0" fontId="108" fillId="19" borderId="24" xfId="0" applyFont="1" applyFill="1" applyBorder="1" applyAlignment="1">
      <alignment horizontal="center" vertical="center"/>
    </xf>
    <xf numFmtId="0" fontId="87" fillId="0" borderId="0" xfId="0" applyFont="1" applyAlignment="1">
      <alignment vertical="center" textRotation="90"/>
    </xf>
    <xf numFmtId="0" fontId="103" fillId="20" borderId="15" xfId="0" applyFont="1" applyFill="1" applyBorder="1" applyAlignment="1" applyProtection="1">
      <alignment horizontal="center" vertical="center"/>
      <protection locked="0"/>
    </xf>
    <xf numFmtId="1" fontId="104" fillId="0" borderId="15"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20" borderId="121" xfId="0" applyFont="1" applyFill="1" applyBorder="1" applyAlignment="1">
      <alignment horizontal="left" vertical="center" wrapText="1"/>
    </xf>
    <xf numFmtId="0" fontId="109" fillId="20" borderId="170" xfId="0" applyFont="1" applyFill="1" applyBorder="1" applyAlignment="1">
      <alignment horizontal="left" vertical="center" wrapText="1"/>
    </xf>
    <xf numFmtId="0" fontId="109" fillId="20" borderId="169" xfId="0" applyFont="1" applyFill="1" applyBorder="1" applyAlignment="1">
      <alignment horizontal="left" vertical="center" wrapText="1"/>
    </xf>
    <xf numFmtId="0" fontId="106" fillId="22" borderId="27" xfId="0" applyFont="1" applyFill="1" applyBorder="1" applyAlignment="1">
      <alignment horizontal="center" vertical="center"/>
    </xf>
    <xf numFmtId="0" fontId="106" fillId="22" borderId="31" xfId="0" applyFont="1" applyFill="1" applyBorder="1" applyAlignment="1">
      <alignment horizontal="center" vertical="center"/>
    </xf>
    <xf numFmtId="0" fontId="88" fillId="22" borderId="30" xfId="0" applyFont="1" applyFill="1" applyBorder="1"/>
    <xf numFmtId="0" fontId="88" fillId="0" borderId="0" xfId="0" applyFont="1" applyAlignment="1">
      <alignment horizontal="center" vertical="center" textRotation="90"/>
    </xf>
    <xf numFmtId="0" fontId="92" fillId="22" borderId="41" xfId="0" applyFont="1" applyFill="1" applyBorder="1" applyAlignment="1">
      <alignment horizontal="left" vertical="center" wrapText="1" indent="1"/>
    </xf>
    <xf numFmtId="0" fontId="92" fillId="22" borderId="7" xfId="0" applyFont="1" applyFill="1" applyBorder="1" applyAlignment="1">
      <alignment horizontal="centerContinuous" vertical="center"/>
    </xf>
    <xf numFmtId="0" fontId="92" fillId="22" borderId="18" xfId="0" applyFont="1" applyFill="1" applyBorder="1" applyAlignment="1">
      <alignment horizontal="centerContinuous" vertical="center"/>
    </xf>
    <xf numFmtId="0" fontId="106" fillId="22" borderId="36" xfId="0" applyFont="1" applyFill="1" applyBorder="1" applyAlignment="1">
      <alignment horizontal="center" vertical="center"/>
    </xf>
    <xf numFmtId="0" fontId="106" fillId="22" borderId="7" xfId="0" applyFont="1" applyFill="1" applyBorder="1" applyAlignment="1">
      <alignment horizontal="center" vertical="center"/>
    </xf>
    <xf numFmtId="0" fontId="106" fillId="22" borderId="172" xfId="0" applyFont="1" applyFill="1" applyBorder="1" applyAlignment="1">
      <alignment horizontal="center" vertical="center"/>
    </xf>
    <xf numFmtId="0" fontId="101" fillId="22" borderId="15"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5" borderId="144" xfId="0" applyFont="1" applyFill="1" applyBorder="1" applyAlignment="1">
      <alignment horizontal="left" vertical="center" wrapText="1" indent="1"/>
    </xf>
    <xf numFmtId="0" fontId="92" fillId="15" borderId="176" xfId="0" applyFont="1" applyFill="1" applyBorder="1" applyAlignment="1">
      <alignment horizontal="left" vertical="center" wrapText="1" indent="1"/>
    </xf>
    <xf numFmtId="0" fontId="92" fillId="15" borderId="33" xfId="0" applyFont="1" applyFill="1" applyBorder="1" applyAlignment="1">
      <alignment horizontal="left" vertical="center" wrapText="1" indent="1"/>
    </xf>
    <xf numFmtId="0" fontId="112" fillId="0" borderId="0" xfId="0" applyFont="1" applyAlignment="1">
      <alignment horizontal="center" vertical="center"/>
    </xf>
    <xf numFmtId="0" fontId="113" fillId="23" borderId="56" xfId="0" applyFont="1" applyFill="1" applyBorder="1" applyAlignment="1">
      <alignment horizontal="left" vertical="center" wrapText="1" indent="1"/>
    </xf>
    <xf numFmtId="0" fontId="113" fillId="23" borderId="19" xfId="0" applyFont="1" applyFill="1" applyBorder="1" applyAlignment="1">
      <alignment horizontal="center" vertical="center" wrapText="1"/>
    </xf>
    <xf numFmtId="0" fontId="113" fillId="23" borderId="20" xfId="0" applyFont="1" applyFill="1" applyBorder="1" applyAlignment="1">
      <alignment horizontal="center" vertical="center" wrapText="1"/>
    </xf>
    <xf numFmtId="0" fontId="86" fillId="0" borderId="25" xfId="0" applyFont="1" applyBorder="1" applyAlignment="1">
      <alignment horizontal="left" vertical="center" textRotation="90" wrapText="1"/>
    </xf>
    <xf numFmtId="0" fontId="101" fillId="18" borderId="30" xfId="0" applyFont="1" applyFill="1" applyBorder="1" applyAlignment="1" applyProtection="1">
      <alignment horizontal="center" vertical="center"/>
      <protection locked="0"/>
    </xf>
    <xf numFmtId="0" fontId="101" fillId="0" borderId="25" xfId="0" applyFont="1" applyBorder="1" applyAlignment="1">
      <alignment horizontal="center" vertical="center" wrapText="1"/>
    </xf>
    <xf numFmtId="0" fontId="108" fillId="0" borderId="60" xfId="0" applyFont="1" applyFill="1" applyBorder="1" applyAlignment="1">
      <alignment horizontal="center" vertical="center"/>
    </xf>
    <xf numFmtId="0" fontId="108" fillId="0" borderId="30" xfId="0" applyFont="1" applyFill="1" applyBorder="1" applyAlignment="1">
      <alignment horizontal="center" vertical="center"/>
    </xf>
    <xf numFmtId="1" fontId="89" fillId="0" borderId="12" xfId="0" applyNumberFormat="1" applyFont="1" applyFill="1" applyBorder="1" applyAlignment="1">
      <alignment horizontal="left" vertical="center" indent="1"/>
    </xf>
    <xf numFmtId="1" fontId="89" fillId="0" borderId="21" xfId="0" applyNumberFormat="1" applyFont="1" applyFill="1" applyBorder="1" applyAlignment="1">
      <alignment horizontal="left" vertical="center" indent="1"/>
    </xf>
    <xf numFmtId="1" fontId="89" fillId="0" borderId="24" xfId="0" applyNumberFormat="1" applyFont="1" applyFill="1" applyBorder="1" applyAlignment="1">
      <alignment horizontal="left" vertical="center" indent="1"/>
    </xf>
    <xf numFmtId="0" fontId="113" fillId="0" borderId="142" xfId="0" applyFont="1" applyBorder="1" applyAlignment="1">
      <alignment horizontal="left" vertical="center" wrapText="1" indent="1"/>
    </xf>
    <xf numFmtId="0" fontId="113" fillId="24" borderId="55" xfId="0" applyFont="1" applyFill="1" applyBorder="1" applyAlignment="1">
      <alignment horizontal="center" vertical="center" wrapText="1"/>
    </xf>
    <xf numFmtId="0" fontId="113" fillId="25" borderId="55" xfId="0" applyFont="1" applyFill="1" applyBorder="1" applyAlignment="1">
      <alignment horizontal="center" vertical="center" wrapText="1"/>
    </xf>
    <xf numFmtId="0" fontId="113" fillId="0" borderId="63" xfId="0" applyFont="1" applyBorder="1" applyAlignment="1">
      <alignment horizontal="center" vertical="center" wrapText="1"/>
    </xf>
    <xf numFmtId="0" fontId="86" fillId="0" borderId="22" xfId="0" applyFont="1" applyBorder="1" applyAlignment="1">
      <alignment horizontal="left" vertical="center" textRotation="90" wrapText="1"/>
    </xf>
    <xf numFmtId="0" fontId="90" fillId="18" borderId="31" xfId="0" applyFont="1" applyFill="1" applyBorder="1" applyAlignment="1">
      <alignment vertical="top" wrapText="1"/>
    </xf>
    <xf numFmtId="0" fontId="90" fillId="18" borderId="30" xfId="0" applyFont="1" applyFill="1" applyBorder="1" applyAlignment="1">
      <alignment vertical="top" wrapText="1"/>
    </xf>
    <xf numFmtId="0" fontId="101" fillId="0" borderId="22"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32" xfId="0" applyFont="1" applyFill="1" applyBorder="1" applyAlignment="1">
      <alignment horizontal="center" vertical="center"/>
    </xf>
    <xf numFmtId="0" fontId="113" fillId="0" borderId="39" xfId="0" applyFont="1" applyBorder="1" applyAlignment="1">
      <alignment horizontal="left" vertical="center" wrapText="1" indent="1"/>
    </xf>
    <xf numFmtId="0" fontId="113" fillId="24" borderId="37" xfId="0" applyFont="1" applyFill="1" applyBorder="1" applyAlignment="1">
      <alignment horizontal="center" vertical="center" wrapText="1"/>
    </xf>
    <xf numFmtId="0" fontId="113" fillId="25" borderId="37" xfId="0" applyFont="1" applyFill="1" applyBorder="1" applyAlignment="1">
      <alignment horizontal="center" vertical="center" wrapText="1"/>
    </xf>
    <xf numFmtId="0" fontId="113" fillId="0" borderId="40" xfId="0" applyFont="1" applyBorder="1" applyAlignment="1">
      <alignment horizontal="center" vertical="center" wrapText="1"/>
    </xf>
    <xf numFmtId="0" fontId="90" fillId="18" borderId="0" xfId="0" applyFont="1" applyFill="1" applyBorder="1" applyAlignment="1">
      <alignment vertical="top" wrapText="1"/>
    </xf>
    <xf numFmtId="0" fontId="90" fillId="18" borderId="32" xfId="0" applyFont="1" applyFill="1" applyBorder="1" applyAlignment="1">
      <alignment vertical="top" wrapText="1"/>
    </xf>
    <xf numFmtId="0" fontId="113" fillId="0" borderId="41" xfId="0" applyFont="1" applyBorder="1" applyAlignment="1">
      <alignment horizontal="left" vertical="center" wrapText="1" indent="1"/>
    </xf>
    <xf numFmtId="0" fontId="113" fillId="24" borderId="36" xfId="0" applyFont="1" applyFill="1" applyBorder="1" applyAlignment="1">
      <alignment horizontal="center" vertical="center" wrapText="1"/>
    </xf>
    <xf numFmtId="0" fontId="113" fillId="25" borderId="36" xfId="0" applyFont="1" applyFill="1" applyBorder="1" applyAlignment="1">
      <alignment horizontal="center" vertical="center" wrapText="1"/>
    </xf>
    <xf numFmtId="0" fontId="113" fillId="0" borderId="50" xfId="0" applyFont="1" applyBorder="1" applyAlignment="1">
      <alignment horizontal="center" vertical="center" wrapText="1"/>
    </xf>
    <xf numFmtId="0" fontId="86" fillId="0" borderId="26" xfId="0" applyFont="1" applyBorder="1" applyAlignment="1">
      <alignment horizontal="left" vertical="center" textRotation="90" wrapText="1"/>
    </xf>
    <xf numFmtId="0" fontId="90" fillId="18" borderId="7" xfId="0" applyFont="1" applyFill="1" applyBorder="1" applyAlignment="1">
      <alignment vertical="top" wrapText="1"/>
    </xf>
    <xf numFmtId="0" fontId="90" fillId="18" borderId="17" xfId="0" applyFont="1" applyFill="1" applyBorder="1" applyAlignment="1">
      <alignment vertical="top" wrapText="1"/>
    </xf>
    <xf numFmtId="0" fontId="101" fillId="0" borderId="26" xfId="0" applyFont="1" applyBorder="1" applyAlignment="1">
      <alignment horizontal="center" vertical="center" wrapText="1"/>
    </xf>
    <xf numFmtId="0" fontId="108" fillId="0" borderId="13" xfId="0" applyFont="1" applyFill="1" applyBorder="1" applyAlignment="1">
      <alignment horizontal="center" vertical="center"/>
    </xf>
    <xf numFmtId="0" fontId="108" fillId="0" borderId="17"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18" borderId="25" xfId="0" applyFont="1" applyFill="1" applyBorder="1" applyAlignment="1" applyProtection="1">
      <alignment horizontal="center" vertical="center"/>
      <protection locked="0"/>
    </xf>
    <xf numFmtId="0" fontId="114" fillId="18" borderId="31" xfId="0" applyFont="1" applyFill="1" applyBorder="1" applyAlignment="1">
      <alignment vertical="top" wrapText="1"/>
    </xf>
    <xf numFmtId="0" fontId="114" fillId="18" borderId="30" xfId="0" applyFont="1" applyFill="1" applyBorder="1" applyAlignment="1">
      <alignment vertical="top" wrapText="1"/>
    </xf>
    <xf numFmtId="0" fontId="114" fillId="18" borderId="0" xfId="0" applyFont="1" applyFill="1" applyBorder="1" applyAlignment="1">
      <alignment vertical="top" wrapText="1"/>
    </xf>
    <xf numFmtId="0" fontId="114" fillId="18" borderId="32" xfId="0" applyFont="1" applyFill="1" applyBorder="1" applyAlignment="1">
      <alignment vertical="top" wrapText="1"/>
    </xf>
    <xf numFmtId="0" fontId="114" fillId="18" borderId="7" xfId="0" applyFont="1" applyFill="1" applyBorder="1" applyAlignment="1">
      <alignment vertical="top" wrapText="1"/>
    </xf>
    <xf numFmtId="0" fontId="114" fillId="18" borderId="17" xfId="0" applyFont="1" applyFill="1" applyBorder="1" applyAlignment="1">
      <alignment vertical="top" wrapText="1"/>
    </xf>
    <xf numFmtId="0" fontId="86" fillId="0" borderId="25" xfId="0" applyFont="1" applyBorder="1" applyAlignment="1">
      <alignment horizontal="center" vertical="center" textRotation="90" wrapText="1"/>
    </xf>
    <xf numFmtId="0" fontId="86" fillId="0" borderId="22" xfId="0" applyFont="1" applyBorder="1" applyAlignment="1">
      <alignment horizontal="center" vertical="center" textRotation="90" wrapText="1"/>
    </xf>
    <xf numFmtId="0" fontId="86" fillId="0" borderId="26" xfId="0" applyFont="1" applyBorder="1" applyAlignment="1">
      <alignment horizontal="center" vertical="center" textRotation="90" wrapText="1"/>
    </xf>
    <xf numFmtId="0" fontId="90" fillId="22" borderId="30" xfId="0" applyFont="1" applyFill="1" applyBorder="1" applyAlignment="1">
      <alignment horizontal="center"/>
    </xf>
    <xf numFmtId="0" fontId="115" fillId="26" borderId="8" xfId="0" applyFont="1" applyFill="1" applyBorder="1" applyAlignment="1">
      <alignment horizontal="left" vertical="center" wrapText="1" indent="1"/>
    </xf>
    <xf numFmtId="0" fontId="115" fillId="26" borderId="27" xfId="0" applyFont="1" applyFill="1" applyBorder="1" applyAlignment="1">
      <alignment horizontal="center" vertical="center" wrapText="1"/>
    </xf>
    <xf numFmtId="0" fontId="115" fillId="26" borderId="28" xfId="0" applyFont="1" applyFill="1" applyBorder="1" applyAlignment="1">
      <alignment horizontal="center" vertical="center" wrapText="1"/>
    </xf>
    <xf numFmtId="0" fontId="117" fillId="0" borderId="144" xfId="0" applyFont="1" applyBorder="1" applyAlignment="1">
      <alignment horizontal="center" vertical="center" wrapText="1"/>
    </xf>
    <xf numFmtId="0" fontId="117" fillId="0" borderId="33" xfId="0" applyFont="1" applyBorder="1" applyAlignment="1">
      <alignment horizontal="center" vertical="center" wrapText="1"/>
    </xf>
    <xf numFmtId="0" fontId="117" fillId="0" borderId="40" xfId="0" applyFont="1" applyBorder="1" applyAlignment="1">
      <alignment horizontal="center" vertical="center" wrapText="1"/>
    </xf>
    <xf numFmtId="0" fontId="113" fillId="0" borderId="36" xfId="0" applyFont="1" applyBorder="1" applyAlignment="1">
      <alignment horizontal="center" vertical="center" wrapText="1"/>
    </xf>
    <xf numFmtId="0" fontId="92" fillId="0" borderId="31" xfId="0" applyFont="1" applyBorder="1" applyAlignment="1">
      <alignment horizontal="center" vertical="center"/>
    </xf>
    <xf numFmtId="0" fontId="88" fillId="0" borderId="0" xfId="0" applyFont="1" applyAlignment="1">
      <alignment horizontal="center" vertical="center"/>
    </xf>
    <xf numFmtId="0" fontId="113" fillId="23" borderId="187" xfId="0" applyFont="1" applyFill="1" applyBorder="1" applyAlignment="1">
      <alignment horizontal="left" vertical="center" wrapText="1" indent="1"/>
    </xf>
    <xf numFmtId="0" fontId="113" fillId="23" borderId="188" xfId="0" applyFont="1" applyFill="1" applyBorder="1" applyAlignment="1">
      <alignment horizontal="center" vertical="center" wrapText="1"/>
    </xf>
    <xf numFmtId="0" fontId="113" fillId="23" borderId="187" xfId="0" applyFont="1" applyFill="1" applyBorder="1" applyAlignment="1">
      <alignment horizontal="center" vertical="center" wrapText="1"/>
    </xf>
    <xf numFmtId="0" fontId="113" fillId="23" borderId="189" xfId="0" applyFont="1" applyFill="1" applyBorder="1" applyAlignment="1">
      <alignment horizontal="center" vertical="center" wrapText="1"/>
    </xf>
    <xf numFmtId="0" fontId="113" fillId="0" borderId="22" xfId="0" applyFont="1" applyBorder="1" applyAlignment="1">
      <alignment horizontal="left" vertical="center" wrapText="1" indent="1"/>
    </xf>
    <xf numFmtId="0" fontId="113" fillId="0" borderId="0" xfId="0" applyFont="1" applyAlignment="1">
      <alignment horizontal="center" vertical="center" wrapText="1"/>
    </xf>
    <xf numFmtId="0" fontId="113" fillId="25" borderId="22"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5" xfId="0" applyFont="1" applyBorder="1" applyAlignment="1">
      <alignment horizontal="left" vertical="center" wrapText="1" indent="1"/>
    </xf>
    <xf numFmtId="0" fontId="113" fillId="0" borderId="21" xfId="0" applyFont="1" applyBorder="1" applyAlignment="1">
      <alignment horizontal="center" vertical="center" wrapText="1"/>
    </xf>
    <xf numFmtId="0" fontId="113" fillId="25" borderId="15" xfId="0" applyFont="1" applyFill="1" applyBorder="1" applyAlignment="1">
      <alignment horizontal="center" vertical="center" wrapText="1"/>
    </xf>
    <xf numFmtId="0" fontId="113" fillId="0" borderId="7" xfId="0" applyFont="1" applyBorder="1" applyAlignment="1">
      <alignment horizontal="center" vertical="center" wrapText="1"/>
    </xf>
    <xf numFmtId="0" fontId="113" fillId="25" borderId="26"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8" xfId="0" applyFont="1" applyBorder="1" applyAlignment="1">
      <alignment horizontal="left" vertical="center" wrapText="1" indent="1"/>
    </xf>
    <xf numFmtId="0" fontId="113" fillId="24" borderId="27" xfId="0" applyFont="1" applyFill="1" applyBorder="1" applyAlignment="1">
      <alignment horizontal="center" vertical="center" wrapText="1"/>
    </xf>
    <xf numFmtId="0" fontId="113" fillId="25" borderId="27" xfId="0" applyFont="1" applyFill="1" applyBorder="1" applyAlignment="1">
      <alignment horizontal="center" vertical="center" wrapText="1"/>
    </xf>
    <xf numFmtId="0" fontId="113" fillId="0" borderId="28" xfId="0" applyFont="1" applyBorder="1" applyAlignment="1">
      <alignment horizontal="center" vertical="center" wrapText="1"/>
    </xf>
    <xf numFmtId="0" fontId="117" fillId="0" borderId="26" xfId="0" applyFont="1" applyBorder="1" applyAlignment="1">
      <alignment horizontal="left" vertical="center" wrapText="1" indent="1"/>
    </xf>
    <xf numFmtId="0" fontId="117" fillId="0" borderId="122" xfId="0" applyFont="1" applyBorder="1" applyAlignment="1">
      <alignment horizontal="center" vertical="center" wrapText="1"/>
    </xf>
    <xf numFmtId="0" fontId="117" fillId="0" borderId="168" xfId="0" applyFont="1" applyBorder="1" applyAlignment="1">
      <alignment horizontal="center" vertical="center" wrapText="1"/>
    </xf>
    <xf numFmtId="0" fontId="117" fillId="0" borderId="62" xfId="0" applyFont="1" applyBorder="1" applyAlignment="1">
      <alignment horizontal="center" vertical="center" wrapText="1"/>
    </xf>
    <xf numFmtId="0" fontId="113" fillId="0" borderId="26" xfId="0" applyFont="1" applyBorder="1" applyAlignment="1">
      <alignment horizontal="left" vertical="center" wrapText="1" indent="1"/>
    </xf>
    <xf numFmtId="0" fontId="113" fillId="0" borderId="12" xfId="0" applyFont="1" applyBorder="1" applyAlignment="1">
      <alignment horizontal="center" vertical="center" wrapText="1"/>
    </xf>
    <xf numFmtId="0" fontId="113" fillId="0" borderId="2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32" xfId="0" applyFont="1" applyBorder="1" applyAlignment="1">
      <alignment horizontal="center" vertical="center" wrapText="1"/>
    </xf>
    <xf numFmtId="0" fontId="115" fillId="26" borderId="146" xfId="0" applyFont="1" applyFill="1" applyBorder="1" applyAlignment="1">
      <alignment horizontal="left" vertical="center" wrapText="1" indent="1"/>
    </xf>
    <xf numFmtId="0" fontId="115" fillId="26" borderId="147" xfId="0" applyFont="1" applyFill="1" applyBorder="1" applyAlignment="1">
      <alignment horizontal="center" vertical="center" wrapText="1"/>
    </xf>
    <xf numFmtId="0" fontId="115" fillId="26" borderId="148" xfId="0" applyFont="1" applyFill="1" applyBorder="1" applyAlignment="1">
      <alignment horizontal="center" vertical="center" wrapText="1"/>
    </xf>
    <xf numFmtId="0" fontId="117" fillId="0" borderId="8" xfId="0" applyFont="1" applyBorder="1" applyAlignment="1">
      <alignment horizontal="left" vertical="center" wrapText="1" indent="1"/>
    </xf>
    <xf numFmtId="0" fontId="117" fillId="0" borderId="27" xfId="0" applyFont="1" applyBorder="1" applyAlignment="1">
      <alignment horizontal="center" vertical="center" wrapText="1"/>
    </xf>
    <xf numFmtId="0" fontId="117" fillId="0" borderId="28" xfId="0" applyFont="1" applyBorder="1" applyAlignment="1">
      <alignment horizontal="center" vertical="center" wrapText="1"/>
    </xf>
    <xf numFmtId="0" fontId="113" fillId="0" borderId="37" xfId="0" applyFont="1" applyBorder="1" applyAlignment="1">
      <alignment horizontal="center" vertical="center" wrapText="1"/>
    </xf>
    <xf numFmtId="0" fontId="92" fillId="0" borderId="0" xfId="0" applyFont="1" applyBorder="1" applyAlignment="1">
      <alignment horizontal="center" vertical="center" wrapText="1"/>
    </xf>
    <xf numFmtId="0" fontId="113" fillId="23" borderId="8" xfId="0" applyFont="1" applyFill="1" applyBorder="1" applyAlignment="1">
      <alignment horizontal="left" vertical="center" wrapText="1" indent="1"/>
    </xf>
    <xf numFmtId="0" fontId="113" fillId="23" borderId="27" xfId="0" applyFont="1" applyFill="1" applyBorder="1" applyAlignment="1">
      <alignment horizontal="center" vertical="center" wrapText="1"/>
    </xf>
    <xf numFmtId="0" fontId="113" fillId="23" borderId="28" xfId="0" applyFont="1" applyFill="1" applyBorder="1" applyAlignment="1">
      <alignment horizontal="center" vertical="center" wrapText="1"/>
    </xf>
    <xf numFmtId="0" fontId="114" fillId="18" borderId="60" xfId="0" applyFont="1" applyFill="1" applyBorder="1" applyAlignment="1">
      <alignment vertical="top" wrapText="1"/>
    </xf>
    <xf numFmtId="0" fontId="114" fillId="18" borderId="2" xfId="0" applyFont="1" applyFill="1" applyBorder="1" applyAlignment="1">
      <alignment vertical="top" wrapText="1"/>
    </xf>
    <xf numFmtId="0" fontId="114" fillId="18" borderId="13" xfId="0" applyFont="1" applyFill="1" applyBorder="1" applyAlignment="1">
      <alignment vertical="top" wrapText="1"/>
    </xf>
    <xf numFmtId="0" fontId="87" fillId="0" borderId="0" xfId="0" applyFont="1" applyAlignment="1">
      <alignment horizontal="center" vertical="center"/>
    </xf>
    <xf numFmtId="14" fontId="96" fillId="17" borderId="144" xfId="0" applyNumberFormat="1" applyFont="1" applyFill="1" applyBorder="1" applyAlignment="1">
      <alignment horizontal="left" vertical="center" indent="2"/>
    </xf>
  </cellXfs>
  <cellStyles count="11">
    <cellStyle name="Ezres" xfId="1" builtinId="3"/>
    <cellStyle name="Ezres 2" xfId="2" xr:uid="{00000000-0005-0000-0000-000001000000}"/>
    <cellStyle name="Hivatkozás" xfId="3" builtinId="8"/>
    <cellStyle name="Hivatkozás 2" xfId="4" xr:uid="{00000000-0005-0000-0000-000003000000}"/>
    <cellStyle name="Normál" xfId="0" builtinId="0"/>
    <cellStyle name="Normál 2" xfId="5" xr:uid="{00000000-0005-0000-0000-000005000000}"/>
    <cellStyle name="Normál 2 2" xfId="6" xr:uid="{00000000-0005-0000-0000-000006000000}"/>
    <cellStyle name="Normál 3" xfId="7" xr:uid="{00000000-0005-0000-0000-000007000000}"/>
    <cellStyle name="Pénznem 2" xfId="8" xr:uid="{00000000-0005-0000-0000-000008000000}"/>
    <cellStyle name="Rossz" xfId="10" builtinId="27"/>
    <cellStyle name="Százalék" xfId="9" builtinId="5"/>
  </cellStyles>
  <dxfs count="70">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9"/>
      <tableStyleElement type="headerRow" dxfId="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72</xdr:row>
      <xdr:rowOff>47625</xdr:rowOff>
    </xdr:from>
    <xdr:to>
      <xdr:col>12</xdr:col>
      <xdr:colOff>809625</xdr:colOff>
      <xdr:row>80</xdr:row>
      <xdr:rowOff>123825</xdr:rowOff>
    </xdr:to>
    <xdr:pic>
      <xdr:nvPicPr>
        <xdr:cNvPr id="1046" name="Kép 1">
          <a:extLst>
            <a:ext uri="{FF2B5EF4-FFF2-40B4-BE49-F238E27FC236}">
              <a16:creationId xmlns:a16="http://schemas.microsoft.com/office/drawing/2014/main" id="{00000000-0008-0000-0C00-000016040000}"/>
            </a:ext>
          </a:extLst>
        </xdr:cNvPr>
        <xdr:cNvPicPr>
          <a:picLocks noChangeAspect="1"/>
        </xdr:cNvPicPr>
      </xdr:nvPicPr>
      <xdr:blipFill>
        <a:blip xmlns:r="http://schemas.openxmlformats.org/officeDocument/2006/relationships" r:embed="rId1" cstate="print"/>
        <a:srcRect/>
        <a:stretch>
          <a:fillRect/>
        </a:stretch>
      </xdr:blipFill>
      <xdr:spPr bwMode="auto">
        <a:xfrm>
          <a:off x="6972300" y="38919150"/>
          <a:ext cx="6553200" cy="456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142875</xdr:colOff>
      <xdr:row>72</xdr:row>
      <xdr:rowOff>47625</xdr:rowOff>
    </xdr:from>
    <xdr:to>
      <xdr:col>12</xdr:col>
      <xdr:colOff>809625</xdr:colOff>
      <xdr:row>80</xdr:row>
      <xdr:rowOff>123825</xdr:rowOff>
    </xdr:to>
    <xdr:pic>
      <xdr:nvPicPr>
        <xdr:cNvPr id="24615" name="Kép 1">
          <a:extLst>
            <a:ext uri="{FF2B5EF4-FFF2-40B4-BE49-F238E27FC236}">
              <a16:creationId xmlns:a16="http://schemas.microsoft.com/office/drawing/2014/main" id="{00000000-0008-0000-0D00-000027600000}"/>
            </a:ext>
          </a:extLst>
        </xdr:cNvPr>
        <xdr:cNvPicPr>
          <a:picLocks noChangeAspect="1"/>
        </xdr:cNvPicPr>
      </xdr:nvPicPr>
      <xdr:blipFill>
        <a:blip xmlns:r="http://schemas.openxmlformats.org/officeDocument/2006/relationships" r:embed="rId1" cstate="print"/>
        <a:srcRect/>
        <a:stretch>
          <a:fillRect/>
        </a:stretch>
      </xdr:blipFill>
      <xdr:spPr bwMode="auto">
        <a:xfrm>
          <a:off x="6972300" y="38376225"/>
          <a:ext cx="6553200" cy="4562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409575</xdr:colOff>
      <xdr:row>79</xdr:row>
      <xdr:rowOff>1104900</xdr:rowOff>
    </xdr:from>
    <xdr:to>
      <xdr:col>4</xdr:col>
      <xdr:colOff>0</xdr:colOff>
      <xdr:row>87</xdr:row>
      <xdr:rowOff>238125</xdr:rowOff>
    </xdr:to>
    <xdr:pic>
      <xdr:nvPicPr>
        <xdr:cNvPr id="26625" name="Kép 1">
          <a:extLst>
            <a:ext uri="{FF2B5EF4-FFF2-40B4-BE49-F238E27FC236}">
              <a16:creationId xmlns:a16="http://schemas.microsoft.com/office/drawing/2014/main" id="{00000000-0008-0000-0E00-000001680000}"/>
            </a:ext>
          </a:extLst>
        </xdr:cNvPr>
        <xdr:cNvPicPr>
          <a:picLocks noChangeAspect="1"/>
        </xdr:cNvPicPr>
      </xdr:nvPicPr>
      <xdr:blipFill>
        <a:blip xmlns:r="http://schemas.openxmlformats.org/officeDocument/2006/relationships" r:embed="rId1" cstate="print"/>
        <a:srcRect/>
        <a:stretch>
          <a:fillRect/>
        </a:stretch>
      </xdr:blipFill>
      <xdr:spPr bwMode="auto">
        <a:xfrm>
          <a:off x="4238625" y="39033450"/>
          <a:ext cx="4953000" cy="3409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L&#225;szlovszki%20Ingrid%20Fl&#243;ra/&#220;T_L&#225;szlovszki%20Ingrid%20Fl&#243;ra_Salg&#243;tarj&#225;n_20180813_GINOP522_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Lászlovszki Ingrid Flóra</v>
          </cell>
        </row>
        <row r="4">
          <cell r="C4">
            <v>32670</v>
          </cell>
        </row>
        <row r="7">
          <cell r="C7" t="str">
            <v>laszlovszki.ingrid.flora@gmail.com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laszlovszki.ingrid.flor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2" sqref="B22"/>
    </sheetView>
  </sheetViews>
  <sheetFormatPr defaultRowHeight="15"/>
  <cols>
    <col min="1" max="1" width="11.5703125" style="72" customWidth="1"/>
    <col min="2" max="2" width="185.85546875" style="124" customWidth="1"/>
    <col min="3" max="16384" width="9.140625" style="72"/>
  </cols>
  <sheetData>
    <row r="1" spans="1:2" ht="232.5" customHeight="1">
      <c r="B1" s="123" t="s">
        <v>174</v>
      </c>
    </row>
    <row r="2" spans="1:2" ht="409.6" customHeight="1">
      <c r="B2" s="124" t="s">
        <v>292</v>
      </c>
    </row>
    <row r="3" spans="1:2" ht="75" customHeight="1">
      <c r="B3" s="307" t="s">
        <v>179</v>
      </c>
    </row>
    <row r="4" spans="1:2" ht="409.6" customHeight="1">
      <c r="B4" s="409" t="s">
        <v>173</v>
      </c>
    </row>
    <row r="5" spans="1:2" ht="292.5" customHeight="1">
      <c r="B5" s="409" t="s">
        <v>290</v>
      </c>
    </row>
    <row r="6" spans="1:2" ht="23.25" customHeight="1">
      <c r="A6" s="78" t="str">
        <f>'1.Vezetői összefoglaló'!B1</f>
        <v xml:space="preserve">1. Vezetői összefoglaló
</v>
      </c>
    </row>
    <row r="7" spans="1:2" ht="224.25" customHeight="1">
      <c r="A7" s="78"/>
      <c r="B7" s="12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3"/>
      <c r="B8" s="12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8" t="str">
        <f>'2.Kritikus tényezők'!B1</f>
        <v>2. Kritikus tényezők a vállalkozás indításakor</v>
      </c>
    </row>
    <row r="10" spans="1:2" ht="63" customHeight="1">
      <c r="A10" s="73"/>
      <c r="B10" s="12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3"/>
      <c r="B11" s="12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3"/>
      <c r="B12" s="12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3"/>
      <c r="B13" s="12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3"/>
      <c r="B14" s="12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3"/>
      <c r="B15" s="12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3"/>
      <c r="B16" s="12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3"/>
      <c r="B17" s="12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3"/>
      <c r="B18" s="12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3"/>
      <c r="B19" s="12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8" t="str">
        <f>'3.Vállalkozás bemutatása'!B1</f>
        <v>3. A vállalkozás bemutatása</v>
      </c>
    </row>
    <row r="21" spans="1:2" ht="39.75" customHeight="1">
      <c r="B21" s="124" t="str">
        <f>'3.Vállalkozás bemutatása'!G4</f>
        <v>• Írja be a vállalkozás tervezett nevét 
(egyéni vállalkozó esetén a Vezetéknév Keresztnév E.V.)</v>
      </c>
    </row>
    <row r="22" spans="1:2" ht="18.75" customHeight="1">
      <c r="B22" s="124" t="str">
        <f>'3.Vállalkozás bemutatása'!G5</f>
        <v>• Írja be a vállalkozás tervezett székhelyét.</v>
      </c>
    </row>
    <row r="23" spans="1:2" ht="18.75" customHeight="1">
      <c r="B23" s="124" t="str">
        <f>'3.Vállalkozás bemutatása'!G6</f>
        <v>• Írja be a vállalkozás tervezett telephelyeit. (vagy a „nem releváns kifejezést”)</v>
      </c>
    </row>
    <row r="24" spans="1:2" ht="18.75" customHeight="1">
      <c r="B24" s="124" t="str">
        <f>'3.Vállalkozás bemutatása'!G7</f>
        <v>A vállalkozás jogi típusánál jelölje be az alapítandó vállalkozás jogi formáját.</v>
      </c>
    </row>
    <row r="25" spans="1:2" ht="18.75" customHeight="1">
      <c r="B25" s="124" t="str">
        <f>'3.Vállalkozás bemutatása'!G12</f>
        <v>A vállalkozás tevékenységi területe pontnál több válasz megjelölése lehetséges.</v>
      </c>
    </row>
    <row r="26" spans="1:2" ht="79.5" customHeight="1">
      <c r="B26" s="12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96" t="s">
        <v>712</v>
      </c>
    </row>
    <row r="29" spans="1:2" ht="16.5" customHeight="1">
      <c r="B29" s="196" t="s">
        <v>381</v>
      </c>
    </row>
    <row r="30" spans="1:2" ht="16.5" customHeight="1">
      <c r="B30" s="196" t="s">
        <v>382</v>
      </c>
    </row>
    <row r="31" spans="1:2" ht="20.25" customHeight="1">
      <c r="B31" s="124" t="str">
        <f>'3.Vállalkozás bemutatása'!G21</f>
        <v>Vállalkozás fő profiljának, termékeinek rövid bemutatása (max. 250 karakterben)</v>
      </c>
    </row>
    <row r="32" spans="1:2" ht="20.25" customHeight="1">
      <c r="B32" s="124" t="str">
        <f>'3.Vállalkozás bemutatása'!G22</f>
        <v xml:space="preserve">A vállalkozási területi hatókörénél a legszélesebb hatókörű tevékenység hatókörét tüntesse fel. </v>
      </c>
    </row>
    <row r="33" spans="1:2" ht="35.25" customHeight="1">
      <c r="B33" s="12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8" t="str">
        <f>'4.Vállalkozó bemutatása'!B1</f>
        <v>4. A vállalkozó bemutatása</v>
      </c>
    </row>
    <row r="38" spans="1:2" ht="170.25" customHeight="1">
      <c r="B38" s="12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4" t="str">
        <f>'4.Vállalkozó bemutatása'!F12</f>
        <v xml:space="preserve">Értelemszerűen és teljes körűen töltse ki a táblázatot. A jövedelmi céloknál az adózás előtti jövedelmet kell megadni. </v>
      </c>
    </row>
    <row r="40" spans="1:2" ht="85.5" customHeight="1">
      <c r="B40" s="12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8" t="str">
        <f>'5. Működési terv'!B1</f>
        <v>5. Működési terv</v>
      </c>
    </row>
    <row r="47" spans="1:2" ht="106.5" customHeight="1">
      <c r="B47" s="12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6" t="str">
        <f>'5. Működési terv'!H41</f>
        <v>A termelési /szolgáltatási /működési folyamat bemutatása:</v>
      </c>
    </row>
    <row r="49" spans="1:2" ht="153" customHeight="1">
      <c r="B49" s="12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8" t="str">
        <f>'6.GANTT'!B1</f>
        <v>6. GANTT diagram</v>
      </c>
      <c r="B54" s="113"/>
    </row>
    <row r="55" spans="1:2" ht="249.75" customHeight="1">
      <c r="B55" s="12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8" t="str">
        <f>'7.Piac-,versenytárselemzés'!B1</f>
        <v>7. Piac- és versenytárselemzés</v>
      </c>
    </row>
    <row r="57" spans="1:2" ht="384.75" customHeight="1">
      <c r="B57" s="12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8" t="str">
        <f>'8.Árazás,értékesítés'!B1</f>
        <v>8. Árazás, értékesítési terv</v>
      </c>
      <c r="B62" s="113"/>
    </row>
    <row r="63" spans="1:2" ht="214.5" customHeight="1">
      <c r="B63" s="12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4" t="str">
        <f>'8.Árazás,értékesítés'!P37</f>
        <v>Tervezett értékesítés az elkövetkező 4 évben
• A 2017. évet, a 2018., 2019. és 2020. évet éves szinten kell tervezni. 
• Az oszlopok összesítése  automatikusan töltődik.</v>
      </c>
    </row>
    <row r="68" spans="1:2" ht="22.5" customHeight="1">
      <c r="A68" s="78" t="str">
        <f>'9.Kommunikációs terv'!B1</f>
        <v>9. Kommunikációs terv</v>
      </c>
    </row>
    <row r="69" spans="1:2" ht="55.5" customHeight="1">
      <c r="B69" s="124" t="str">
        <f>'9.Kommunikációs terv'!P5</f>
        <v>Kommunikációs terv
Kitöltés során javasoljuk az alábbi szempontok végiggondolását:
• milyen üzenetet szeretne közvetíteni vállalkozásáról?</v>
      </c>
    </row>
    <row r="70" spans="1:2" ht="96.75" customHeight="1">
      <c r="B70" s="12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4" t="str">
        <f>'9.Kommunikációs terv'!P33</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8" t="str">
        <f>CONCATENATE('10.a-Cash-flow 1. év'!B1,"   ",'10.b-Cash-flow 2. év'!B1,"  ",'10.c-Cash-flow 3-4. év'!B1)</f>
        <v>10.a) Cash-flow előrejelzés 1. év   10.b) Cash-flow előrejelzés 2. év  10.c) Cash-flow előrejelzés 3., 4. év</v>
      </c>
    </row>
    <row r="74" spans="1:2" ht="34.5" customHeight="1">
      <c r="A74" s="78"/>
      <c r="B74" s="124" t="str">
        <f>'10.a-Cash-flow 1. év'!P3</f>
        <v>10.a) Cash-flow előrejelzés 1. év
A táblázatba csak egész számokat írhat az összegeket forintban megadva.</v>
      </c>
    </row>
    <row r="75" spans="1:2" ht="316.5" customHeight="1">
      <c r="A75" s="78"/>
      <c r="B75" s="12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8"/>
      <c r="B76" s="124" t="str">
        <f>'10.a-Cash-flow 1. év'!P18</f>
        <v>A GINOP-5.2.3-16 felhívás alapján ide tartozik: 
- cégalapításhoz kapcsolódó ügyvédi szolgáltatás igénybe vétele,</v>
      </c>
    </row>
    <row r="77" spans="1:2" ht="42" customHeight="1">
      <c r="A77" s="78"/>
      <c r="B77" s="1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78"/>
      <c r="B78" s="1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c r="A79" s="78"/>
      <c r="B79" s="1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78"/>
      <c r="B80" s="124" t="str">
        <f>'10.a-Cash-flow 1. év'!P26</f>
        <v>irodai, igazgatási berendezések, felszerelések (Irodai bútor tekintetében kizárólag író- és tárgyalóasztal, szék, irattároló szekrény, polc beszerzése támogatható,)</v>
      </c>
    </row>
    <row r="81" spans="1:2" ht="108" customHeight="1">
      <c r="A81" s="78"/>
      <c r="B81" s="1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78"/>
      <c r="B82" s="1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78"/>
      <c r="B83" s="1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78"/>
      <c r="B84" s="1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78"/>
      <c r="B85" s="1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ht="44.25" customHeight="1">
      <c r="A86" s="78"/>
      <c r="B86" s="1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78"/>
      <c r="B87" s="124" t="str">
        <f>'10.a-Cash-flow 1. év'!P40</f>
        <v>Dokumentációs, irattárazási, archiválási költségek</v>
      </c>
    </row>
    <row r="88" spans="1:2" ht="44.25" customHeight="1">
      <c r="A88" s="78"/>
      <c r="B88" s="124" t="str">
        <f>'10.a-Cash-flow 1. év'!P41</f>
        <v>Postai, telekommunikációs, adminisztrációs költségek,</v>
      </c>
    </row>
    <row r="89" spans="1:2" ht="44.25" customHeight="1">
      <c r="A89" s="78"/>
      <c r="B89" s="124" t="str">
        <f>'10.a-Cash-flow 1. év'!P42</f>
        <v>Vállalatirányítási tevékenységek (könyvelés, bérszámfejtés) arányosított költségei</v>
      </c>
    </row>
    <row r="90" spans="1:2" ht="44.25" customHeight="1">
      <c r="A90" s="78"/>
      <c r="B90" s="124" t="str">
        <f>'10.a-Cash-flow 1. év'!P43</f>
        <v>Közüzemi díjak és szolgáltatások, rezsi költségek, takarítás, hulladékgazdálkodás, őrzés.</v>
      </c>
    </row>
    <row r="91" spans="1:2" ht="160.5" customHeight="1">
      <c r="A91" s="78"/>
      <c r="B91" s="12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8"/>
      <c r="B92" s="124" t="str">
        <f>'10.a-Cash-flow 1. év'!P67</f>
        <v>• Körültekintően vegye figyelembe az ÁFA fizetés és visszaigénylés speciális körülményeit és határidejét!</v>
      </c>
    </row>
    <row r="93" spans="1:2" ht="53.25" customHeight="1">
      <c r="A93" s="78"/>
      <c r="B93" s="12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8"/>
      <c r="B94" s="127" t="str">
        <f>'10.a-Cash-flow 1. év'!P71</f>
        <v>Negatív záró pénzügyi egyenleg esetén a pályázat elutasításra kerül!!!</v>
      </c>
    </row>
    <row r="95" spans="1:2" ht="44.25" customHeight="1">
      <c r="A95" s="78" t="str">
        <f>'11.Eredménykimutatás'!B1</f>
        <v>11. Eredménykimutatás</v>
      </c>
      <c r="B95" s="72"/>
    </row>
    <row r="96" spans="1:2" ht="330.75" customHeight="1">
      <c r="B96" s="12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4" t="str">
        <f>'11.Eredménykimutatás'!H24</f>
        <v xml:space="preserve">• A D. „ADÓZOTT, MÉRLEG SZERINTI EREDMÉNY (+-C-X. SOR)” </v>
      </c>
    </row>
    <row r="98" spans="1:2" ht="20.25" customHeight="1">
      <c r="A98" s="78" t="str">
        <f>'12.Veszélyforrás, mellékletek'!B1</f>
        <v>12. Veszélyforrások, mellékletek</v>
      </c>
      <c r="B98" s="72"/>
    </row>
    <row r="99" spans="1:2" ht="71.25" customHeight="1">
      <c r="B99" s="12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8" t="s">
        <v>321</v>
      </c>
      <c r="B100" s="72"/>
    </row>
    <row r="101" spans="1:2" ht="61.5" customHeight="1">
      <c r="B101" s="12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phoneticPr fontId="80" type="noConversion"/>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4" zoomScale="60" zoomScaleNormal="60" workbookViewId="0">
      <selection activeCell="C21" sqref="C21"/>
    </sheetView>
  </sheetViews>
  <sheetFormatPr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672" t="s">
        <v>180</v>
      </c>
      <c r="C2" s="673"/>
    </row>
    <row r="3" spans="2:9" ht="31.5" customHeight="1">
      <c r="B3" s="674" t="s">
        <v>175</v>
      </c>
      <c r="C3" s="674"/>
    </row>
    <row r="4" spans="2:9" ht="31.5" customHeight="1">
      <c r="B4" s="675" t="s">
        <v>177</v>
      </c>
      <c r="C4" s="675"/>
      <c r="D4" s="56"/>
      <c r="E4" s="56"/>
    </row>
    <row r="5" spans="2:9" ht="28.5" customHeight="1">
      <c r="B5" s="676" t="s">
        <v>176</v>
      </c>
      <c r="C5" s="677"/>
      <c r="I5" s="2"/>
    </row>
    <row r="6" spans="2:9" ht="165.75" customHeight="1">
      <c r="I6" s="2"/>
    </row>
    <row r="7" spans="2:9" ht="31.5" customHeight="1">
      <c r="B7" s="1" t="s">
        <v>181</v>
      </c>
      <c r="C7" s="666" t="s">
        <v>97</v>
      </c>
    </row>
    <row r="8" spans="2:9" ht="31.5" customHeight="1">
      <c r="B8" s="1" t="s">
        <v>223</v>
      </c>
      <c r="C8" s="666" t="s">
        <v>162</v>
      </c>
    </row>
    <row r="9" spans="2:9" ht="31.5" customHeight="1">
      <c r="B9" s="1" t="s">
        <v>423</v>
      </c>
      <c r="C9" s="667" t="s">
        <v>95</v>
      </c>
    </row>
    <row r="10" spans="2:9" ht="31.5" customHeight="1">
      <c r="B10" s="1" t="s">
        <v>182</v>
      </c>
      <c r="C10" s="668" t="s">
        <v>6</v>
      </c>
    </row>
    <row r="11" spans="2:9" ht="31.5" customHeight="1">
      <c r="B11" s="1"/>
      <c r="C11" s="667"/>
    </row>
    <row r="12" spans="2:9" ht="31.5" customHeight="1">
      <c r="B12" s="1"/>
      <c r="C12" s="667"/>
    </row>
    <row r="13" spans="2:9" ht="62.25" customHeight="1">
      <c r="B13" s="3" t="s">
        <v>224</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67"/>
    </row>
    <row r="51" spans="4:4" ht="44.25" customHeight="1"/>
    <row r="59" spans="4:4" ht="42.75" customHeight="1"/>
  </sheetData>
  <mergeCells count="4">
    <mergeCell ref="B2:C2"/>
    <mergeCell ref="B3:C3"/>
    <mergeCell ref="B4:C4"/>
    <mergeCell ref="B5:C5"/>
  </mergeCells>
  <phoneticPr fontId="80" type="noConversion"/>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678" t="s">
        <v>628</v>
      </c>
      <c r="C2" s="678"/>
      <c r="D2" s="678"/>
    </row>
    <row r="4" spans="2:4" ht="27" customHeight="1">
      <c r="B4" s="308" t="s">
        <v>665</v>
      </c>
    </row>
    <row r="5" spans="2:4" ht="27" customHeight="1">
      <c r="B5" s="66" t="s">
        <v>677</v>
      </c>
      <c r="D5" s="38">
        <v>1</v>
      </c>
    </row>
    <row r="6" spans="2:4" ht="31.5" customHeight="1">
      <c r="B6" s="66" t="str">
        <f>'1.Vezetői összefoglaló'!B1:E1</f>
        <v xml:space="preserve">1. Vezetői összefoglaló
</v>
      </c>
      <c r="D6" s="38">
        <v>3</v>
      </c>
    </row>
    <row r="7" spans="2:4" ht="31.5" customHeight="1">
      <c r="B7" s="66" t="str">
        <f>'2.Kritikus tényezők'!B1:E1</f>
        <v>2. Kritikus tényezők a vállalkozás indításakor</v>
      </c>
      <c r="C7" s="40"/>
      <c r="D7" s="38">
        <v>4</v>
      </c>
    </row>
    <row r="8" spans="2:4" ht="31.5" customHeight="1">
      <c r="B8" s="66" t="str">
        <f>'3.Vállalkozás bemutatása'!B1:F1</f>
        <v>3. A vállalkozás bemutatása</v>
      </c>
      <c r="D8" s="38">
        <v>6</v>
      </c>
    </row>
    <row r="9" spans="2:4" ht="31.5" customHeight="1">
      <c r="B9" s="66" t="str">
        <f>'4.Vállalkozó bemutatása'!B1:E1</f>
        <v>4. A vállalkozó bemutatása</v>
      </c>
      <c r="D9" s="38">
        <v>8</v>
      </c>
    </row>
    <row r="10" spans="2:4" ht="31.5" customHeight="1">
      <c r="B10" s="66" t="str">
        <f>'5. Működési terv'!B1:G1</f>
        <v>5. Működési terv</v>
      </c>
      <c r="D10" s="38">
        <v>10</v>
      </c>
    </row>
    <row r="11" spans="2:4" ht="31.5" customHeight="1">
      <c r="B11" s="66" t="str">
        <f>'6.GANTT'!B1:N1</f>
        <v>6. GANTT diagram</v>
      </c>
      <c r="D11" s="38">
        <v>13</v>
      </c>
    </row>
    <row r="12" spans="2:4" ht="31.5" customHeight="1">
      <c r="B12" s="66" t="str">
        <f>'7.Piac-,versenytárselemzés'!B1:F1</f>
        <v>7. Piac- és versenytárselemzés</v>
      </c>
      <c r="D12" s="38">
        <v>14</v>
      </c>
    </row>
    <row r="13" spans="2:4" ht="31.5" customHeight="1">
      <c r="B13" s="66" t="str">
        <f>'8.Árazás,értékesítés'!B1:O1</f>
        <v>8. Árazás, értékesítési terv</v>
      </c>
      <c r="D13" s="38">
        <v>19</v>
      </c>
    </row>
    <row r="14" spans="2:4" ht="31.5" customHeight="1">
      <c r="B14" s="66" t="str">
        <f>'9.Kommunikációs terv'!B1:O1</f>
        <v>9. Kommunikációs terv</v>
      </c>
      <c r="D14" s="38">
        <v>21</v>
      </c>
    </row>
    <row r="15" spans="2:4" ht="31.5" customHeight="1">
      <c r="B15" s="66" t="str">
        <f>'10.a-Cash-flow 1. év'!B1:C1</f>
        <v>10.a) Cash-flow előrejelzés 1. év</v>
      </c>
      <c r="D15" s="38">
        <v>23</v>
      </c>
    </row>
    <row r="16" spans="2:4" ht="31.5" customHeight="1">
      <c r="B16" s="585" t="str">
        <f>'10.b-Cash-flow 2. év'!B1:C1</f>
        <v>10.b) Cash-flow előrejelzés 2. év</v>
      </c>
      <c r="D16" s="38">
        <v>26</v>
      </c>
    </row>
    <row r="17" spans="2:4" ht="31.5" customHeight="1">
      <c r="B17" s="585" t="str">
        <f>'10.c-Cash-flow 3-4. év'!B1:D1</f>
        <v>10.c) Cash-flow előrejelzés 3., 4. év</v>
      </c>
      <c r="D17" s="38">
        <v>29</v>
      </c>
    </row>
    <row r="18" spans="2:4" ht="31.5" customHeight="1">
      <c r="B18" s="66" t="str">
        <f>'11.Eredménykimutatás'!B1:D1</f>
        <v>11. Eredménykimutatás</v>
      </c>
      <c r="D18" s="38">
        <v>34</v>
      </c>
    </row>
    <row r="19" spans="2:4" ht="31.5" customHeight="1">
      <c r="B19" s="66" t="str">
        <f>'12.Veszélyforrás, mellékletek'!B1:C1</f>
        <v>12. Veszélyforrások, mellékletek</v>
      </c>
      <c r="D19" s="38">
        <v>35</v>
      </c>
    </row>
    <row r="20" spans="2:4" ht="31.5" customHeight="1">
      <c r="B20" s="66" t="str">
        <f>'12.Veszélyforrás, mellékletek'!B10</f>
        <v xml:space="preserve">Kötelező mellékletek: </v>
      </c>
      <c r="D20" s="38">
        <v>36</v>
      </c>
    </row>
    <row r="21" spans="2:4" ht="31.5" customHeight="1">
      <c r="B21" s="39"/>
    </row>
    <row r="25" spans="2:4" ht="3" customHeight="1"/>
    <row r="44" spans="4:4" ht="41.25" customHeight="1"/>
    <row r="48" spans="4:4">
      <c r="D48" s="35" t="s">
        <v>687</v>
      </c>
    </row>
    <row r="52" ht="44.25" customHeight="1"/>
    <row r="58" ht="42.75" customHeight="1"/>
  </sheetData>
  <mergeCells count="1">
    <mergeCell ref="B2:D2"/>
  </mergeCells>
  <phoneticPr fontId="80" type="noConversion"/>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view="pageBreakPreview" topLeftCell="B1" zoomScale="71" zoomScaleNormal="60" zoomScaleSheetLayoutView="71" workbookViewId="0">
      <pane ySplit="3" topLeftCell="A4" activePane="bottomLeft" state="frozen"/>
      <selection activeCell="B2" sqref="B2:G2"/>
      <selection pane="bottomLeft" activeCell="F6" sqref="F6:F20"/>
    </sheetView>
  </sheetViews>
  <sheetFormatPr defaultRowHeight="15"/>
  <cols>
    <col min="1" max="1" width="3" style="35" customWidth="1"/>
    <col min="2" max="2" width="32.28515625" style="35" customWidth="1"/>
    <col min="3" max="3" width="53" style="35" customWidth="1"/>
    <col min="4" max="4" width="22" style="35" customWidth="1"/>
    <col min="5" max="5" width="33.7109375" style="35" customWidth="1"/>
    <col min="6" max="6" width="126" style="35" customWidth="1"/>
    <col min="7" max="16384" width="9.140625" style="35"/>
  </cols>
  <sheetData>
    <row r="1" spans="1:6" ht="51.75" customHeight="1">
      <c r="B1" s="679" t="s">
        <v>695</v>
      </c>
      <c r="C1" s="680"/>
      <c r="D1" s="680"/>
      <c r="E1" s="681"/>
      <c r="F1" s="71" t="s">
        <v>708</v>
      </c>
    </row>
    <row r="2" spans="1:6" ht="24.75" customHeight="1" thickBot="1">
      <c r="B2" s="682" t="s">
        <v>287</v>
      </c>
      <c r="C2" s="683"/>
      <c r="D2" s="683"/>
      <c r="E2" s="684"/>
      <c r="F2" s="104" t="s">
        <v>709</v>
      </c>
    </row>
    <row r="3" spans="1:6" ht="32.25" customHeight="1" thickBot="1">
      <c r="A3" s="173">
        <v>5000</v>
      </c>
      <c r="B3" s="45" t="s">
        <v>424</v>
      </c>
      <c r="C3" s="174">
        <f>LEN(B5)</f>
        <v>3244</v>
      </c>
      <c r="D3" s="685" t="str">
        <f>IF(C3&gt;A3,CONCATENATE("Karaktertúllépés! Kérjük, válaszát maximum ",A3," karakterben foglalja össze!"),CONCATENATE("Még beírható karakterek száma:   ",A3-C3))</f>
        <v>Még beírható karakterek száma:   1756</v>
      </c>
      <c r="E3" s="686"/>
      <c r="F3" s="169"/>
    </row>
    <row r="4" spans="1:6" ht="15.75" customHeight="1" thickBot="1">
      <c r="B4" s="170"/>
      <c r="C4" s="68"/>
      <c r="D4" s="69"/>
      <c r="E4" s="171"/>
      <c r="F4" s="6"/>
    </row>
    <row r="5" spans="1:6" ht="327" customHeight="1" thickBot="1">
      <c r="B5" s="690" t="s">
        <v>7</v>
      </c>
      <c r="C5" s="691"/>
      <c r="D5" s="691"/>
      <c r="E5" s="692"/>
      <c r="F5" s="588" t="s">
        <v>291</v>
      </c>
    </row>
    <row r="6" spans="1:6" ht="321.75" customHeight="1">
      <c r="B6" s="693"/>
      <c r="C6" s="694"/>
      <c r="D6" s="694"/>
      <c r="E6" s="695"/>
      <c r="F6" s="687" t="s">
        <v>178</v>
      </c>
    </row>
    <row r="7" spans="1:6">
      <c r="B7" s="693"/>
      <c r="C7" s="694"/>
      <c r="D7" s="694"/>
      <c r="E7" s="695"/>
      <c r="F7" s="688"/>
    </row>
    <row r="8" spans="1:6">
      <c r="B8" s="693"/>
      <c r="C8" s="694"/>
      <c r="D8" s="694"/>
      <c r="E8" s="695"/>
      <c r="F8" s="688"/>
    </row>
    <row r="9" spans="1:6">
      <c r="B9" s="693"/>
      <c r="C9" s="694"/>
      <c r="D9" s="694"/>
      <c r="E9" s="695"/>
      <c r="F9" s="688"/>
    </row>
    <row r="10" spans="1:6">
      <c r="B10" s="693"/>
      <c r="C10" s="694"/>
      <c r="D10" s="694"/>
      <c r="E10" s="695"/>
      <c r="F10" s="688"/>
    </row>
    <row r="11" spans="1:6">
      <c r="B11" s="693"/>
      <c r="C11" s="694"/>
      <c r="D11" s="694"/>
      <c r="E11" s="695"/>
      <c r="F11" s="688"/>
    </row>
    <row r="12" spans="1:6">
      <c r="B12" s="693"/>
      <c r="C12" s="694"/>
      <c r="D12" s="694"/>
      <c r="E12" s="695"/>
      <c r="F12" s="688"/>
    </row>
    <row r="13" spans="1:6">
      <c r="B13" s="693"/>
      <c r="C13" s="694"/>
      <c r="D13" s="694"/>
      <c r="E13" s="695"/>
      <c r="F13" s="688"/>
    </row>
    <row r="14" spans="1:6">
      <c r="B14" s="693"/>
      <c r="C14" s="694"/>
      <c r="D14" s="694"/>
      <c r="E14" s="695"/>
      <c r="F14" s="688"/>
    </row>
    <row r="15" spans="1:6">
      <c r="B15" s="693"/>
      <c r="C15" s="694"/>
      <c r="D15" s="694"/>
      <c r="E15" s="695"/>
      <c r="F15" s="688"/>
    </row>
    <row r="16" spans="1:6">
      <c r="B16" s="693"/>
      <c r="C16" s="694"/>
      <c r="D16" s="694"/>
      <c r="E16" s="695"/>
      <c r="F16" s="688"/>
    </row>
    <row r="17" spans="2:6">
      <c r="B17" s="693"/>
      <c r="C17" s="694"/>
      <c r="D17" s="694"/>
      <c r="E17" s="695"/>
      <c r="F17" s="688"/>
    </row>
    <row r="18" spans="2:6">
      <c r="B18" s="693"/>
      <c r="C18" s="694"/>
      <c r="D18" s="694"/>
      <c r="E18" s="695"/>
      <c r="F18" s="688"/>
    </row>
    <row r="19" spans="2:6">
      <c r="B19" s="693"/>
      <c r="C19" s="694"/>
      <c r="D19" s="694"/>
      <c r="E19" s="695"/>
      <c r="F19" s="688"/>
    </row>
    <row r="20" spans="2:6" ht="15.75" thickBot="1">
      <c r="B20" s="696"/>
      <c r="C20" s="697"/>
      <c r="D20" s="697"/>
      <c r="E20" s="698"/>
      <c r="F20" s="68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phoneticPr fontId="80" type="noConversion"/>
  <conditionalFormatting sqref="D3:E3">
    <cfRule type="expression" dxfId="6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view="pageBreakPreview" topLeftCell="B1" zoomScale="70" zoomScaleNormal="60" zoomScaleSheetLayoutView="70" workbookViewId="0">
      <pane ySplit="1" topLeftCell="A2" activePane="bottomLeft" state="frozen"/>
      <selection activeCell="B2" sqref="B2:G2"/>
      <selection pane="bottomLeft" activeCell="B4" sqref="B4:E4"/>
    </sheetView>
  </sheetViews>
  <sheetFormatPr defaultRowHeight="15"/>
  <cols>
    <col min="1" max="1" width="3" style="4" customWidth="1"/>
    <col min="2" max="2" width="30.28515625" style="4" customWidth="1"/>
    <col min="3" max="3" width="37" style="4" customWidth="1"/>
    <col min="4" max="4" width="22" style="4" customWidth="1"/>
    <col min="5" max="5" width="47.42578125" style="4" customWidth="1"/>
    <col min="6" max="6" width="147" style="4" customWidth="1"/>
    <col min="7" max="16384" width="9.140625" style="4"/>
  </cols>
  <sheetData>
    <row r="1" spans="1:6" ht="58.5" customHeight="1" thickBot="1">
      <c r="B1" s="709" t="s">
        <v>666</v>
      </c>
      <c r="C1" s="710"/>
      <c r="D1" s="710"/>
      <c r="E1" s="711"/>
      <c r="F1" s="172" t="s">
        <v>629</v>
      </c>
    </row>
    <row r="2" spans="1:6" ht="37.5" customHeight="1" thickBot="1">
      <c r="B2" s="712" t="s">
        <v>688</v>
      </c>
      <c r="C2" s="713"/>
      <c r="D2" s="713"/>
      <c r="E2" s="714"/>
      <c r="F2" s="105" t="s">
        <v>710</v>
      </c>
    </row>
    <row r="3" spans="1:6" ht="32.25" customHeight="1" thickBot="1">
      <c r="A3" s="220">
        <v>500</v>
      </c>
      <c r="B3" s="45" t="s">
        <v>424</v>
      </c>
      <c r="C3" s="174">
        <f>LEN(B4)</f>
        <v>213</v>
      </c>
      <c r="D3" s="685" t="str">
        <f>IF(C3&gt;A3,CONCATENATE("Karaktertúllépés! Kérjük, válaszát maximum ",A3," karakterben foglalja össze!"),CONCATENATE("Még beírható karakterek száma:   ",A3-C3))</f>
        <v>Még beírható karakterek száma:   287</v>
      </c>
      <c r="E3" s="686"/>
      <c r="F3" s="231"/>
    </row>
    <row r="4" spans="1:6" ht="169.5" customHeight="1" thickBot="1">
      <c r="B4" s="706" t="s">
        <v>0</v>
      </c>
      <c r="C4" s="707"/>
      <c r="D4" s="707"/>
      <c r="E4" s="708"/>
      <c r="F4" s="223" t="s">
        <v>630</v>
      </c>
    </row>
    <row r="5" spans="1:6" ht="13.5" customHeight="1">
      <c r="B5" s="229"/>
      <c r="C5" s="35"/>
      <c r="D5" s="35"/>
      <c r="E5" s="118"/>
      <c r="F5" s="222"/>
    </row>
    <row r="6" spans="1:6" ht="37.5" customHeight="1" thickBot="1">
      <c r="B6" s="703" t="s">
        <v>425</v>
      </c>
      <c r="C6" s="704"/>
      <c r="D6" s="704"/>
      <c r="E6" s="705"/>
      <c r="F6" s="222"/>
    </row>
    <row r="7" spans="1:6" ht="92.25" customHeight="1" thickBot="1">
      <c r="B7" s="718" t="s">
        <v>163</v>
      </c>
      <c r="C7" s="719"/>
      <c r="D7" s="719"/>
      <c r="E7" s="720"/>
      <c r="F7" s="232" t="s">
        <v>419</v>
      </c>
    </row>
    <row r="8" spans="1:6" ht="23.25" customHeight="1" thickBot="1">
      <c r="B8" s="230"/>
      <c r="C8" s="74"/>
      <c r="D8" s="721" t="s">
        <v>420</v>
      </c>
      <c r="E8" s="722"/>
      <c r="F8" s="222"/>
    </row>
    <row r="9" spans="1:6" s="44" customFormat="1" ht="40.5" customHeight="1" thickBot="1">
      <c r="B9" s="216"/>
      <c r="C9" s="723" t="s">
        <v>361</v>
      </c>
      <c r="D9" s="724"/>
      <c r="E9" s="725"/>
      <c r="F9" s="222"/>
    </row>
    <row r="10" spans="1:6" ht="44.25" customHeight="1" thickBot="1">
      <c r="B10" s="715" t="s">
        <v>426</v>
      </c>
      <c r="C10" s="716"/>
      <c r="D10" s="716"/>
      <c r="E10" s="717"/>
      <c r="F10" s="222"/>
    </row>
    <row r="11" spans="1:6" ht="38.25" customHeight="1" thickBot="1">
      <c r="A11" s="220">
        <v>500</v>
      </c>
      <c r="B11" s="45" t="s">
        <v>424</v>
      </c>
      <c r="C11" s="174">
        <f>LEN(B12)</f>
        <v>59</v>
      </c>
      <c r="D11" s="685" t="str">
        <f>IF(C11&gt;A11,CONCATENATE("Karaktertúllépés! Kérjük, válaszát maximum ",A11," karakterben foglalja össze!"),CONCATENATE("Még beírható karakterek száma:   ",A11-C11))</f>
        <v>Még beírható karakterek száma:   441</v>
      </c>
      <c r="E11" s="686"/>
      <c r="F11" s="231"/>
    </row>
    <row r="12" spans="1:6" ht="134.25" customHeight="1" thickBot="1">
      <c r="B12" s="706" t="s">
        <v>142</v>
      </c>
      <c r="C12" s="707"/>
      <c r="D12" s="707"/>
      <c r="E12" s="708"/>
      <c r="F12" s="233" t="s">
        <v>421</v>
      </c>
    </row>
    <row r="13" spans="1:6" ht="9" customHeight="1">
      <c r="B13" s="229"/>
      <c r="C13" s="35"/>
      <c r="D13" s="35"/>
      <c r="E13" s="118"/>
      <c r="F13" s="232"/>
    </row>
    <row r="14" spans="1:6" ht="28.5" customHeight="1" thickBot="1">
      <c r="B14" s="703" t="s">
        <v>430</v>
      </c>
      <c r="C14" s="704"/>
      <c r="D14" s="704"/>
      <c r="E14" s="705"/>
      <c r="F14" s="701" t="s">
        <v>689</v>
      </c>
    </row>
    <row r="15" spans="1:6" ht="27.75" customHeight="1">
      <c r="B15" s="702" t="s">
        <v>427</v>
      </c>
      <c r="C15" s="699"/>
      <c r="D15" s="699" t="s">
        <v>428</v>
      </c>
      <c r="E15" s="700"/>
      <c r="F15" s="701"/>
    </row>
    <row r="16" spans="1:6" ht="139.5" customHeight="1">
      <c r="B16" s="732" t="s">
        <v>94</v>
      </c>
      <c r="C16" s="733"/>
      <c r="D16" s="733" t="s">
        <v>722</v>
      </c>
      <c r="E16" s="734"/>
      <c r="F16" s="234" t="s">
        <v>691</v>
      </c>
    </row>
    <row r="17" spans="2:6" ht="139.5" customHeight="1">
      <c r="B17" s="732" t="s">
        <v>1</v>
      </c>
      <c r="C17" s="733"/>
      <c r="D17" s="733" t="s">
        <v>723</v>
      </c>
      <c r="E17" s="734"/>
      <c r="F17" s="234" t="s">
        <v>693</v>
      </c>
    </row>
    <row r="18" spans="2:6" ht="139.5" customHeight="1" thickBot="1">
      <c r="B18" s="729" t="s">
        <v>164</v>
      </c>
      <c r="C18" s="730"/>
      <c r="D18" s="730" t="s">
        <v>165</v>
      </c>
      <c r="E18" s="731"/>
      <c r="F18" s="235" t="s">
        <v>694</v>
      </c>
    </row>
    <row r="19" spans="2:6" ht="13.5" customHeight="1">
      <c r="B19" s="229"/>
      <c r="C19" s="35"/>
      <c r="D19" s="35"/>
      <c r="E19" s="118"/>
      <c r="F19" s="236"/>
    </row>
    <row r="20" spans="2:6" ht="28.5" customHeight="1" thickBot="1">
      <c r="B20" s="703" t="s">
        <v>429</v>
      </c>
      <c r="C20" s="704"/>
      <c r="D20" s="704"/>
      <c r="E20" s="705"/>
      <c r="F20" s="735" t="s">
        <v>681</v>
      </c>
    </row>
    <row r="21" spans="2:6" ht="33.75" customHeight="1">
      <c r="B21" s="702" t="s">
        <v>427</v>
      </c>
      <c r="C21" s="699"/>
      <c r="D21" s="699" t="s">
        <v>428</v>
      </c>
      <c r="E21" s="700"/>
      <c r="F21" s="735"/>
    </row>
    <row r="22" spans="2:6" ht="135" customHeight="1">
      <c r="B22" s="726" t="s">
        <v>716</v>
      </c>
      <c r="C22" s="727"/>
      <c r="D22" s="727" t="s">
        <v>717</v>
      </c>
      <c r="E22" s="728"/>
      <c r="F22" s="232"/>
    </row>
    <row r="23" spans="2:6" ht="135" customHeight="1">
      <c r="B23" s="732" t="s">
        <v>718</v>
      </c>
      <c r="C23" s="733"/>
      <c r="D23" s="733" t="s">
        <v>719</v>
      </c>
      <c r="E23" s="734"/>
      <c r="F23" s="237" t="s">
        <v>692</v>
      </c>
    </row>
    <row r="24" spans="2:6" ht="135" customHeight="1" thickBot="1">
      <c r="B24" s="729" t="s">
        <v>720</v>
      </c>
      <c r="C24" s="730"/>
      <c r="D24" s="730" t="s">
        <v>721</v>
      </c>
      <c r="E24" s="731"/>
      <c r="F24" s="238" t="s">
        <v>295</v>
      </c>
    </row>
    <row r="37" ht="41.25" customHeight="1"/>
    <row r="39" ht="44.25" customHeight="1"/>
    <row r="51" ht="42.75" customHeight="1"/>
  </sheetData>
  <sheetProtection formatCells="0" formatRows="0"/>
  <mergeCells count="31">
    <mergeCell ref="F20:F21"/>
    <mergeCell ref="D18:E18"/>
    <mergeCell ref="B16:C16"/>
    <mergeCell ref="B18:C18"/>
    <mergeCell ref="B17:C17"/>
    <mergeCell ref="D16:E16"/>
    <mergeCell ref="D17:E17"/>
    <mergeCell ref="B20:E20"/>
    <mergeCell ref="B21:C21"/>
    <mergeCell ref="D21:E21"/>
    <mergeCell ref="B22:C22"/>
    <mergeCell ref="D22:E22"/>
    <mergeCell ref="B24:C24"/>
    <mergeCell ref="D24:E24"/>
    <mergeCell ref="B23:C23"/>
    <mergeCell ref="D23:E23"/>
    <mergeCell ref="B1:E1"/>
    <mergeCell ref="B2:E2"/>
    <mergeCell ref="B4:E4"/>
    <mergeCell ref="B10:E10"/>
    <mergeCell ref="D3:E3"/>
    <mergeCell ref="B6:E6"/>
    <mergeCell ref="B7:E7"/>
    <mergeCell ref="D8:E8"/>
    <mergeCell ref="C9:E9"/>
    <mergeCell ref="D11:E11"/>
    <mergeCell ref="D15:E15"/>
    <mergeCell ref="F14:F15"/>
    <mergeCell ref="B15:C15"/>
    <mergeCell ref="B14:E14"/>
    <mergeCell ref="B12:E12"/>
  </mergeCells>
  <phoneticPr fontId="80" type="noConversion"/>
  <conditionalFormatting sqref="D3:E3">
    <cfRule type="expression" dxfId="66" priority="2">
      <formula>C3&gt;A3</formula>
    </cfRule>
  </conditionalFormatting>
  <conditionalFormatting sqref="D11:E11">
    <cfRule type="expression" dxfId="65"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view="pageBreakPreview" topLeftCell="A40" zoomScale="70" zoomScaleNormal="80" workbookViewId="0">
      <selection activeCell="D14" sqref="D14:F14"/>
    </sheetView>
  </sheetViews>
  <sheetFormatPr defaultRowHeight="15"/>
  <cols>
    <col min="1" max="1" width="4.28515625" style="4" customWidth="1"/>
    <col min="2" max="2" width="30.28515625" style="88" customWidth="1"/>
    <col min="3" max="3" width="7.5703125" style="4" customWidth="1"/>
    <col min="4" max="4" width="22.28515625" style="4" customWidth="1"/>
    <col min="5" max="5" width="23.42578125" style="4" customWidth="1"/>
    <col min="6" max="6" width="33.7109375" style="4" customWidth="1"/>
    <col min="7" max="7" width="81.5703125" style="4" customWidth="1"/>
    <col min="8" max="16384" width="9.140625" style="4"/>
  </cols>
  <sheetData>
    <row r="1" spans="1:9" ht="27.75">
      <c r="B1" s="773" t="s">
        <v>667</v>
      </c>
      <c r="C1" s="680"/>
      <c r="D1" s="680"/>
      <c r="E1" s="680"/>
      <c r="F1" s="681"/>
      <c r="G1" s="172" t="s">
        <v>629</v>
      </c>
    </row>
    <row r="2" spans="1:9" ht="13.5" customHeight="1" thickBot="1">
      <c r="B2" s="164"/>
      <c r="C2" s="165"/>
      <c r="D2" s="165"/>
      <c r="E2" s="165"/>
      <c r="F2" s="167"/>
      <c r="G2" s="222"/>
    </row>
    <row r="3" spans="1:9" ht="30" customHeight="1" thickBot="1">
      <c r="B3" s="175" t="s">
        <v>431</v>
      </c>
      <c r="C3" s="178"/>
      <c r="D3" s="178"/>
      <c r="E3" s="178"/>
      <c r="F3" s="179"/>
      <c r="G3" s="259" t="s">
        <v>713</v>
      </c>
    </row>
    <row r="4" spans="1:9" ht="31.5" customHeight="1" thickBot="1">
      <c r="B4" s="80" t="s">
        <v>432</v>
      </c>
      <c r="C4" s="743" t="s">
        <v>95</v>
      </c>
      <c r="D4" s="743"/>
      <c r="E4" s="743"/>
      <c r="F4" s="744"/>
      <c r="G4" s="133" t="s">
        <v>711</v>
      </c>
    </row>
    <row r="5" spans="1:9" ht="32.25" customHeight="1" thickBot="1">
      <c r="B5" s="176" t="s">
        <v>433</v>
      </c>
      <c r="C5" s="747" t="s">
        <v>96</v>
      </c>
      <c r="D5" s="748"/>
      <c r="E5" s="748"/>
      <c r="F5" s="749"/>
      <c r="G5" s="133" t="s">
        <v>631</v>
      </c>
    </row>
    <row r="6" spans="1:9" ht="56.25" customHeight="1" thickBot="1">
      <c r="B6" s="177" t="s">
        <v>434</v>
      </c>
      <c r="C6" s="750" t="s">
        <v>377</v>
      </c>
      <c r="D6" s="751"/>
      <c r="E6" s="751"/>
      <c r="F6" s="752"/>
      <c r="G6" s="133" t="s">
        <v>632</v>
      </c>
    </row>
    <row r="7" spans="1:9" ht="24" customHeight="1">
      <c r="A7" s="206" t="s">
        <v>334</v>
      </c>
      <c r="B7" s="755" t="s">
        <v>435</v>
      </c>
      <c r="C7" s="190" t="s">
        <v>334</v>
      </c>
      <c r="D7" s="745" t="s">
        <v>196</v>
      </c>
      <c r="E7" s="745"/>
      <c r="F7" s="746"/>
      <c r="G7" s="770" t="s">
        <v>365</v>
      </c>
      <c r="I7" s="81"/>
    </row>
    <row r="8" spans="1:9" ht="24" customHeight="1">
      <c r="B8" s="756"/>
      <c r="C8" s="191"/>
      <c r="D8" s="742" t="s">
        <v>197</v>
      </c>
      <c r="E8" s="738"/>
      <c r="F8" s="739"/>
      <c r="G8" s="771"/>
    </row>
    <row r="9" spans="1:9" ht="24" customHeight="1">
      <c r="B9" s="756"/>
      <c r="C9" s="191"/>
      <c r="D9" s="738" t="s">
        <v>194</v>
      </c>
      <c r="E9" s="738"/>
      <c r="F9" s="739"/>
      <c r="G9" s="771"/>
    </row>
    <row r="10" spans="1:9" ht="24" customHeight="1">
      <c r="B10" s="756"/>
      <c r="C10" s="191"/>
      <c r="D10" s="738" t="s">
        <v>195</v>
      </c>
      <c r="E10" s="738"/>
      <c r="F10" s="739"/>
      <c r="G10" s="771"/>
    </row>
    <row r="11" spans="1:9" ht="24" customHeight="1" thickBot="1">
      <c r="B11" s="754"/>
      <c r="C11" s="193"/>
      <c r="D11" s="760"/>
      <c r="E11" s="760"/>
      <c r="F11" s="761"/>
      <c r="G11" s="772"/>
    </row>
    <row r="12" spans="1:9" ht="24" customHeight="1">
      <c r="A12" s="206" t="s">
        <v>334</v>
      </c>
      <c r="B12" s="777" t="s">
        <v>664</v>
      </c>
      <c r="C12" s="190" t="s">
        <v>334</v>
      </c>
      <c r="D12" s="745" t="s">
        <v>369</v>
      </c>
      <c r="E12" s="745"/>
      <c r="F12" s="746"/>
      <c r="G12" s="770" t="s">
        <v>364</v>
      </c>
    </row>
    <row r="13" spans="1:9" ht="24" customHeight="1">
      <c r="B13" s="778"/>
      <c r="C13" s="191"/>
      <c r="D13" s="738" t="s">
        <v>370</v>
      </c>
      <c r="E13" s="738"/>
      <c r="F13" s="739"/>
      <c r="G13" s="771"/>
    </row>
    <row r="14" spans="1:9" ht="24" customHeight="1">
      <c r="B14" s="778"/>
      <c r="C14" s="191"/>
      <c r="D14" s="738" t="s">
        <v>371</v>
      </c>
      <c r="E14" s="738"/>
      <c r="F14" s="739"/>
      <c r="G14" s="771"/>
    </row>
    <row r="15" spans="1:9" ht="24" customHeight="1" thickBot="1">
      <c r="B15" s="779"/>
      <c r="C15" s="192"/>
      <c r="D15" s="766" t="s">
        <v>372</v>
      </c>
      <c r="E15" s="766"/>
      <c r="F15" s="767"/>
      <c r="G15" s="772"/>
    </row>
    <row r="16" spans="1:9" ht="76.5" customHeight="1" thickBot="1">
      <c r="B16" s="80" t="s">
        <v>448</v>
      </c>
      <c r="C16" s="757" t="s">
        <v>133</v>
      </c>
      <c r="D16" s="758"/>
      <c r="E16" s="758"/>
      <c r="F16" s="759"/>
      <c r="G16" s="265" t="s">
        <v>193</v>
      </c>
    </row>
    <row r="17" spans="1:9" ht="122.25" customHeight="1" thickBot="1">
      <c r="B17" s="753" t="s">
        <v>449</v>
      </c>
      <c r="C17" s="690" t="s">
        <v>377</v>
      </c>
      <c r="D17" s="691"/>
      <c r="E17" s="691"/>
      <c r="F17" s="692"/>
      <c r="G17" s="265" t="s">
        <v>363</v>
      </c>
    </row>
    <row r="18" spans="1:9" ht="17.25" customHeight="1" thickBot="1">
      <c r="B18" s="754"/>
      <c r="C18" s="696"/>
      <c r="D18" s="697"/>
      <c r="E18" s="697"/>
      <c r="F18" s="698"/>
      <c r="G18" s="266" t="s">
        <v>712</v>
      </c>
    </row>
    <row r="19" spans="1:9" ht="17.25" customHeight="1" thickBot="1">
      <c r="B19" s="224"/>
      <c r="C19" s="260"/>
      <c r="D19" s="260"/>
      <c r="E19" s="260"/>
      <c r="F19" s="269"/>
      <c r="G19" s="267" t="s">
        <v>381</v>
      </c>
    </row>
    <row r="20" spans="1:9" ht="36" customHeight="1" thickBot="1">
      <c r="A20" s="220">
        <v>250</v>
      </c>
      <c r="B20" s="45" t="s">
        <v>424</v>
      </c>
      <c r="C20" s="50">
        <f>LEN(C21)</f>
        <v>220</v>
      </c>
      <c r="D20" s="685" t="str">
        <f>IF(C20&gt;A20,CONCATENATE("Karaktertúllépés! Kérjük, válaszát maximum ",A20," karakterben foglalja össze!"),CONCATENATE("Még beírható karakterek száma:   ",A20-C20))</f>
        <v>Még beírható karakterek száma:   30</v>
      </c>
      <c r="E20" s="765"/>
      <c r="F20" s="686"/>
      <c r="G20" s="268" t="s">
        <v>382</v>
      </c>
    </row>
    <row r="21" spans="1:9" ht="72.75" customHeight="1" thickBot="1">
      <c r="B21" s="80" t="s">
        <v>322</v>
      </c>
      <c r="C21" s="762" t="s">
        <v>160</v>
      </c>
      <c r="D21" s="763"/>
      <c r="E21" s="763"/>
      <c r="F21" s="764"/>
      <c r="G21" s="133" t="s">
        <v>443</v>
      </c>
    </row>
    <row r="22" spans="1:9" ht="21.75" customHeight="1">
      <c r="A22" s="206" t="s">
        <v>334</v>
      </c>
      <c r="B22" s="774" t="s">
        <v>379</v>
      </c>
      <c r="C22" s="190" t="s">
        <v>334</v>
      </c>
      <c r="D22" s="745" t="s">
        <v>373</v>
      </c>
      <c r="E22" s="745"/>
      <c r="F22" s="746"/>
      <c r="G22" s="770" t="s">
        <v>362</v>
      </c>
      <c r="I22" s="81"/>
    </row>
    <row r="23" spans="1:9" ht="21.75" customHeight="1">
      <c r="B23" s="775"/>
      <c r="C23" s="191"/>
      <c r="D23" s="738" t="s">
        <v>378</v>
      </c>
      <c r="E23" s="738"/>
      <c r="F23" s="739"/>
      <c r="G23" s="771"/>
    </row>
    <row r="24" spans="1:9" ht="21.75" customHeight="1">
      <c r="B24" s="775"/>
      <c r="C24" s="191"/>
      <c r="D24" s="738" t="s">
        <v>374</v>
      </c>
      <c r="E24" s="738"/>
      <c r="F24" s="739"/>
      <c r="G24" s="771"/>
    </row>
    <row r="25" spans="1:9" ht="21.75" customHeight="1">
      <c r="B25" s="775"/>
      <c r="C25" s="191"/>
      <c r="D25" s="738" t="s">
        <v>375</v>
      </c>
      <c r="E25" s="738"/>
      <c r="F25" s="739"/>
      <c r="G25" s="771"/>
    </row>
    <row r="26" spans="1:9" ht="21.75" customHeight="1">
      <c r="B26" s="775"/>
      <c r="C26" s="191"/>
      <c r="D26" s="738" t="s">
        <v>376</v>
      </c>
      <c r="E26" s="738"/>
      <c r="F26" s="739"/>
      <c r="G26" s="771"/>
    </row>
    <row r="27" spans="1:9" ht="21.75" customHeight="1" thickBot="1">
      <c r="B27" s="776"/>
      <c r="C27" s="192"/>
      <c r="D27" s="766" t="s">
        <v>377</v>
      </c>
      <c r="E27" s="766"/>
      <c r="F27" s="767"/>
      <c r="G27" s="772"/>
    </row>
    <row r="28" spans="1:9" ht="12" customHeight="1">
      <c r="B28" s="224"/>
      <c r="C28" s="260"/>
      <c r="D28" s="260"/>
      <c r="E28" s="260"/>
      <c r="F28" s="269"/>
      <c r="G28" s="223"/>
    </row>
    <row r="29" spans="1:9" ht="21" customHeight="1" thickBot="1">
      <c r="B29" s="261" t="s">
        <v>436</v>
      </c>
      <c r="C29" s="260"/>
      <c r="D29" s="260"/>
      <c r="E29" s="260"/>
      <c r="F29" s="269"/>
      <c r="G29" s="222"/>
    </row>
    <row r="30" spans="1:9" ht="34.5" customHeight="1" thickBot="1">
      <c r="B30" s="80"/>
      <c r="C30" s="768" t="s">
        <v>437</v>
      </c>
      <c r="D30" s="769"/>
      <c r="E30" s="84" t="s">
        <v>445</v>
      </c>
      <c r="F30" s="214" t="s">
        <v>444</v>
      </c>
      <c r="G30" s="770" t="s">
        <v>634</v>
      </c>
    </row>
    <row r="31" spans="1:9" ht="47.25" customHeight="1" thickBot="1">
      <c r="B31" s="177" t="s">
        <v>438</v>
      </c>
      <c r="C31" s="780" t="s">
        <v>97</v>
      </c>
      <c r="D31" s="781"/>
      <c r="E31" s="128">
        <v>1</v>
      </c>
      <c r="F31" s="129">
        <v>1</v>
      </c>
      <c r="G31" s="771"/>
    </row>
    <row r="32" spans="1:9" ht="47.25" customHeight="1" thickBot="1">
      <c r="B32" s="177" t="s">
        <v>439</v>
      </c>
      <c r="C32" s="736"/>
      <c r="D32" s="737"/>
      <c r="E32" s="128"/>
      <c r="F32" s="129"/>
      <c r="G32" s="771"/>
    </row>
    <row r="33" spans="1:7" ht="47.25" customHeight="1" thickBot="1">
      <c r="B33" s="176" t="s">
        <v>440</v>
      </c>
      <c r="C33" s="740"/>
      <c r="D33" s="741"/>
      <c r="E33" s="130"/>
      <c r="F33" s="131"/>
      <c r="G33" s="772"/>
    </row>
    <row r="34" spans="1:7" s="132" customFormat="1" ht="11.25" customHeight="1">
      <c r="B34" s="262"/>
      <c r="C34" s="263"/>
      <c r="D34" s="263"/>
      <c r="E34" s="263"/>
      <c r="F34" s="270"/>
      <c r="G34" s="264"/>
    </row>
    <row r="35" spans="1:7" ht="25.5" customHeight="1" thickBot="1">
      <c r="B35" s="261" t="s">
        <v>441</v>
      </c>
      <c r="C35" s="260"/>
      <c r="D35" s="260"/>
      <c r="E35" s="260"/>
      <c r="F35" s="269"/>
      <c r="G35" s="223"/>
    </row>
    <row r="36" spans="1:7" ht="33.75" customHeight="1" thickBot="1">
      <c r="A36" s="220">
        <v>500</v>
      </c>
      <c r="B36" s="45" t="s">
        <v>424</v>
      </c>
      <c r="C36" s="50">
        <f>LEN(C37)</f>
        <v>299</v>
      </c>
      <c r="D36" s="685" t="str">
        <f>IF(C36&gt;A36,CONCATENATE("Karaktertúllépés! Kérjük, válaszát maximum ",A36," karakterben foglalja össze!"),CONCATENATE("Még beírható karakterek száma:   ",A36-C36))</f>
        <v>Még beírható karakterek száma:   201</v>
      </c>
      <c r="E36" s="765"/>
      <c r="F36" s="686"/>
      <c r="G36" s="133"/>
    </row>
    <row r="37" spans="1:7" ht="144" customHeight="1" thickBot="1">
      <c r="B37" s="80" t="s">
        <v>446</v>
      </c>
      <c r="C37" s="706" t="s">
        <v>161</v>
      </c>
      <c r="D37" s="707"/>
      <c r="E37" s="707"/>
      <c r="F37" s="708"/>
      <c r="G37" s="133" t="s">
        <v>633</v>
      </c>
    </row>
    <row r="38" spans="1:7" ht="15.75">
      <c r="B38" s="224"/>
      <c r="C38" s="260"/>
      <c r="D38" s="260"/>
      <c r="E38" s="260"/>
      <c r="F38" s="269"/>
      <c r="G38" s="222"/>
    </row>
    <row r="39" spans="1:7" ht="21" thickBot="1">
      <c r="B39" s="261" t="s">
        <v>442</v>
      </c>
      <c r="C39" s="260"/>
      <c r="D39" s="260"/>
      <c r="E39" s="260"/>
      <c r="F39" s="269"/>
      <c r="G39" s="222"/>
    </row>
    <row r="40" spans="1:7" ht="30.75" customHeight="1" thickBot="1">
      <c r="A40" s="220">
        <v>250</v>
      </c>
      <c r="B40" s="45" t="s">
        <v>424</v>
      </c>
      <c r="C40" s="50">
        <f>LEN(C41)</f>
        <v>164</v>
      </c>
      <c r="D40" s="685" t="str">
        <f>IF(C40&gt;A40,CONCATENATE("Karaktertúllépés! Kérjük, válaszát maximum ",A40," karakterben foglalja össze!"),CONCATENATE("Még beírható karakterek száma:   ",A40-C40))</f>
        <v>Még beírható karakterek száma:   86</v>
      </c>
      <c r="E40" s="765"/>
      <c r="F40" s="686"/>
      <c r="G40" s="133"/>
    </row>
    <row r="41" spans="1:7" ht="122.25" customHeight="1" thickBot="1">
      <c r="B41" s="80" t="s">
        <v>697</v>
      </c>
      <c r="C41" s="706" t="s">
        <v>730</v>
      </c>
      <c r="D41" s="707"/>
      <c r="E41" s="707"/>
      <c r="F41" s="708"/>
      <c r="G41" s="133" t="s">
        <v>696</v>
      </c>
    </row>
    <row r="42" spans="1:7" ht="21" thickBot="1">
      <c r="B42" s="261"/>
      <c r="C42" s="260"/>
      <c r="D42" s="260"/>
      <c r="E42" s="260"/>
      <c r="F42" s="269"/>
      <c r="G42" s="223"/>
    </row>
    <row r="43" spans="1:7" ht="30.75" customHeight="1" thickBot="1">
      <c r="A43" s="220">
        <v>250</v>
      </c>
      <c r="B43" s="45" t="s">
        <v>424</v>
      </c>
      <c r="C43" s="50">
        <f>LEN(C44)</f>
        <v>170</v>
      </c>
      <c r="D43" s="685" t="str">
        <f>IF(C43&gt;A43,CONCATENATE("Karaktertúllépés! Kérjük, válaszát maximum ",A43," karakterben foglalja össze!"),CONCATENATE("Még beírható karakterek száma:   ",A43-C43))</f>
        <v>Még beírható karakterek száma:   80</v>
      </c>
      <c r="E43" s="765"/>
      <c r="F43" s="686"/>
      <c r="G43" s="133"/>
    </row>
    <row r="44" spans="1:7" ht="126.75" customHeight="1" thickBot="1">
      <c r="B44" s="80" t="s">
        <v>447</v>
      </c>
      <c r="C44" s="706" t="s">
        <v>731</v>
      </c>
      <c r="D44" s="707"/>
      <c r="E44" s="707"/>
      <c r="F44" s="708"/>
      <c r="G44" s="133" t="s">
        <v>394</v>
      </c>
    </row>
    <row r="54" ht="42.75" customHeight="1"/>
  </sheetData>
  <sheetProtection formatCells="0" formatRows="0"/>
  <mergeCells count="41">
    <mergeCell ref="G30:G33"/>
    <mergeCell ref="G22:G27"/>
    <mergeCell ref="G7:G11"/>
    <mergeCell ref="G12:G15"/>
    <mergeCell ref="B1:F1"/>
    <mergeCell ref="D20:F20"/>
    <mergeCell ref="D22:F22"/>
    <mergeCell ref="D23:F23"/>
    <mergeCell ref="B22:B27"/>
    <mergeCell ref="B12:B15"/>
    <mergeCell ref="C31:D31"/>
    <mergeCell ref="D24:F24"/>
    <mergeCell ref="D25:F25"/>
    <mergeCell ref="D7:F7"/>
    <mergeCell ref="D9:F9"/>
    <mergeCell ref="D10:F10"/>
    <mergeCell ref="B17:B18"/>
    <mergeCell ref="B7:B11"/>
    <mergeCell ref="C16:F16"/>
    <mergeCell ref="D11:F11"/>
    <mergeCell ref="C44:F44"/>
    <mergeCell ref="C21:F21"/>
    <mergeCell ref="D40:F40"/>
    <mergeCell ref="D36:F36"/>
    <mergeCell ref="D43:F43"/>
    <mergeCell ref="C41:F41"/>
    <mergeCell ref="D15:F15"/>
    <mergeCell ref="D27:F27"/>
    <mergeCell ref="C30:D30"/>
    <mergeCell ref="C17:F18"/>
    <mergeCell ref="C37:F37"/>
    <mergeCell ref="D14:F14"/>
    <mergeCell ref="C32:D32"/>
    <mergeCell ref="D26:F26"/>
    <mergeCell ref="C33:D33"/>
    <mergeCell ref="D8:F8"/>
    <mergeCell ref="C4:F4"/>
    <mergeCell ref="D13:F13"/>
    <mergeCell ref="D12:F12"/>
    <mergeCell ref="C5:F5"/>
    <mergeCell ref="C6:F6"/>
  </mergeCells>
  <phoneticPr fontId="80" type="noConversion"/>
  <conditionalFormatting sqref="E40:F40 E43:F43">
    <cfRule type="expression" dxfId="64" priority="14">
      <formula>C56&gt;A56</formula>
    </cfRule>
  </conditionalFormatting>
  <conditionalFormatting sqref="D20">
    <cfRule type="expression" dxfId="63" priority="15">
      <formula>C20&gt;A20</formula>
    </cfRule>
  </conditionalFormatting>
  <conditionalFormatting sqref="D36">
    <cfRule type="expression" dxfId="62" priority="4">
      <formula>C36&gt;A36</formula>
    </cfRule>
  </conditionalFormatting>
  <conditionalFormatting sqref="D40">
    <cfRule type="expression" dxfId="61" priority="3">
      <formula>C40&gt;A40</formula>
    </cfRule>
  </conditionalFormatting>
  <conditionalFormatting sqref="D43">
    <cfRule type="expression" dxfId="60"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IV66"/>
  <sheetViews>
    <sheetView view="pageBreakPreview" topLeftCell="A14" zoomScale="70" zoomScaleNormal="70" zoomScaleSheetLayoutView="70" workbookViewId="0">
      <selection activeCell="D21" sqref="D21:E21"/>
    </sheetView>
  </sheetViews>
  <sheetFormatPr defaultRowHeight="15"/>
  <cols>
    <col min="1" max="1" width="2" style="4" customWidth="1"/>
    <col min="2" max="2" width="30.28515625" style="88" customWidth="1"/>
    <col min="3" max="3" width="48.7109375" style="4" customWidth="1"/>
    <col min="4" max="4" width="22" style="4" customWidth="1"/>
    <col min="5" max="5" width="28" style="4" customWidth="1"/>
    <col min="6" max="6" width="116.140625" style="4" customWidth="1"/>
    <col min="7" max="16384" width="9.140625" style="4"/>
  </cols>
  <sheetData>
    <row r="1" spans="1:256" s="79" customFormat="1" ht="48.75" customHeight="1" thickBot="1">
      <c r="B1" s="773" t="s">
        <v>668</v>
      </c>
      <c r="C1" s="680"/>
      <c r="D1" s="680"/>
      <c r="E1" s="681"/>
      <c r="F1" s="172" t="s">
        <v>629</v>
      </c>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ht="31.5" customHeight="1" thickBot="1">
      <c r="B2" s="175" t="s">
        <v>450</v>
      </c>
      <c r="C2" s="86"/>
      <c r="D2" s="86"/>
      <c r="E2" s="239"/>
      <c r="F2" s="105" t="s">
        <v>713</v>
      </c>
    </row>
    <row r="3" spans="1:256" ht="57" customHeight="1" thickBot="1">
      <c r="B3" s="93" t="s">
        <v>451</v>
      </c>
      <c r="C3" s="782" t="s">
        <v>97</v>
      </c>
      <c r="D3" s="783"/>
      <c r="E3" s="784"/>
      <c r="F3" s="794" t="s">
        <v>366</v>
      </c>
    </row>
    <row r="4" spans="1:256" ht="50.25" customHeight="1" thickBot="1">
      <c r="B4" s="80" t="s">
        <v>323</v>
      </c>
      <c r="C4" s="800">
        <v>32670</v>
      </c>
      <c r="D4" s="783"/>
      <c r="E4" s="784"/>
      <c r="F4" s="795"/>
    </row>
    <row r="5" spans="1:256" ht="53.25" customHeight="1" thickBot="1">
      <c r="B5" s="80" t="s">
        <v>324</v>
      </c>
      <c r="C5" s="782">
        <v>8447211878</v>
      </c>
      <c r="D5" s="783"/>
      <c r="E5" s="784"/>
      <c r="F5" s="795"/>
    </row>
    <row r="6" spans="1:256" ht="33" customHeight="1" thickBot="1">
      <c r="B6" s="80" t="s">
        <v>452</v>
      </c>
      <c r="C6" s="782" t="s">
        <v>99</v>
      </c>
      <c r="D6" s="783"/>
      <c r="E6" s="784"/>
      <c r="F6" s="795"/>
    </row>
    <row r="7" spans="1:256" ht="33" customHeight="1" thickBot="1">
      <c r="B7" s="80" t="s">
        <v>453</v>
      </c>
      <c r="C7" s="793" t="s">
        <v>728</v>
      </c>
      <c r="D7" s="783"/>
      <c r="E7" s="784"/>
      <c r="F7" s="795"/>
    </row>
    <row r="8" spans="1:256" ht="33" customHeight="1" thickBot="1">
      <c r="B8" s="80" t="s">
        <v>454</v>
      </c>
      <c r="C8" s="782" t="s">
        <v>729</v>
      </c>
      <c r="D8" s="783"/>
      <c r="E8" s="784"/>
      <c r="F8" s="89"/>
    </row>
    <row r="9" spans="1:256" ht="54.75" customHeight="1" thickBot="1">
      <c r="B9" s="80" t="s">
        <v>455</v>
      </c>
      <c r="C9" s="782" t="s">
        <v>98</v>
      </c>
      <c r="D9" s="783"/>
      <c r="E9" s="784"/>
      <c r="F9" s="89"/>
    </row>
    <row r="10" spans="1:256" ht="9" customHeight="1" thickBot="1">
      <c r="B10" s="227"/>
      <c r="C10" s="136"/>
      <c r="D10" s="136"/>
      <c r="E10" s="215"/>
      <c r="F10" s="89"/>
    </row>
    <row r="11" spans="1:256" ht="36" customHeight="1" thickBot="1">
      <c r="B11" s="175" t="s">
        <v>456</v>
      </c>
      <c r="C11" s="86"/>
      <c r="D11" s="86"/>
      <c r="E11" s="239"/>
      <c r="F11" s="89"/>
    </row>
    <row r="12" spans="1:256" ht="36" customHeight="1" thickBot="1">
      <c r="B12" s="80" t="s">
        <v>451</v>
      </c>
      <c r="C12" s="782" t="str">
        <f>C3</f>
        <v>Lászlovszki Ingrid Flóra</v>
      </c>
      <c r="D12" s="783"/>
      <c r="E12" s="784"/>
      <c r="F12" s="133" t="s">
        <v>635</v>
      </c>
    </row>
    <row r="13" spans="1:256" ht="18" customHeight="1" thickBot="1">
      <c r="B13" s="228"/>
      <c r="C13" s="35"/>
      <c r="D13" s="35"/>
      <c r="E13" s="118"/>
      <c r="F13" s="89"/>
    </row>
    <row r="14" spans="1:256" ht="32.25" customHeight="1" thickBot="1">
      <c r="A14" s="220">
        <v>250</v>
      </c>
      <c r="B14" s="45" t="s">
        <v>424</v>
      </c>
      <c r="C14" s="174">
        <f>LEN(C15)</f>
        <v>112</v>
      </c>
      <c r="D14" s="796" t="str">
        <f>IF(C14&gt;A14,CONCATENATE("Karaktertúllépés! Kérjük, válaszát maximum ",A14," karakterben foglalja össze!"),CONCATENATE("Még beírható karakterek száma:   ",A14-C14))</f>
        <v>Még beírható karakterek száma:   138</v>
      </c>
      <c r="E14" s="797"/>
      <c r="F14" s="89"/>
    </row>
    <row r="15" spans="1:256" ht="84" customHeight="1" thickBot="1">
      <c r="B15" s="80" t="s">
        <v>698</v>
      </c>
      <c r="C15" s="782" t="s">
        <v>732</v>
      </c>
      <c r="D15" s="783"/>
      <c r="E15" s="784"/>
      <c r="F15" s="89"/>
    </row>
    <row r="16" spans="1:256" ht="18" customHeight="1" thickBot="1">
      <c r="B16" s="224"/>
      <c r="C16" s="35"/>
      <c r="D16" s="35"/>
      <c r="E16" s="118"/>
      <c r="F16" s="89"/>
    </row>
    <row r="17" spans="1:6" ht="32.25" customHeight="1" thickBot="1">
      <c r="A17" s="220">
        <v>250</v>
      </c>
      <c r="B17" s="45" t="s">
        <v>424</v>
      </c>
      <c r="C17" s="174">
        <f>LEN(C18)</f>
        <v>200</v>
      </c>
      <c r="D17" s="796" t="str">
        <f>IF(C17&gt;A17,CONCATENATE("Karaktertúllépés! Kérjük, válaszát maximum ",A17," karakterben foglalja össze!"),CONCATENATE("Még beírható karakterek száma:   ",A17-C17))</f>
        <v>Még beírható karakterek száma:   50</v>
      </c>
      <c r="E17" s="797"/>
      <c r="F17" s="89"/>
    </row>
    <row r="18" spans="1:6" ht="101.25" customHeight="1" thickBot="1">
      <c r="B18" s="93" t="s">
        <v>461</v>
      </c>
      <c r="C18" s="782" t="s">
        <v>733</v>
      </c>
      <c r="D18" s="783"/>
      <c r="E18" s="784"/>
      <c r="F18" s="89"/>
    </row>
    <row r="19" spans="1:6" ht="13.5" customHeight="1" thickBot="1">
      <c r="B19" s="224"/>
      <c r="C19" s="35"/>
      <c r="D19" s="35"/>
      <c r="E19" s="118"/>
      <c r="F19" s="89"/>
    </row>
    <row r="20" spans="1:6" ht="42" customHeight="1">
      <c r="B20" s="791" t="s">
        <v>457</v>
      </c>
      <c r="C20" s="108" t="s">
        <v>659</v>
      </c>
      <c r="D20" s="699" t="s">
        <v>100</v>
      </c>
      <c r="E20" s="700"/>
      <c r="F20" s="89"/>
    </row>
    <row r="21" spans="1:6" ht="42" customHeight="1" thickBot="1">
      <c r="B21" s="792"/>
      <c r="C21" s="670">
        <v>4185000</v>
      </c>
      <c r="D21" s="801">
        <v>4330000</v>
      </c>
      <c r="E21" s="802"/>
      <c r="F21" s="89"/>
    </row>
    <row r="22" spans="1:6" ht="27" customHeight="1" thickBot="1">
      <c r="B22" s="224"/>
      <c r="C22" s="35"/>
      <c r="D22" s="35"/>
      <c r="E22" s="118"/>
      <c r="F22" s="89"/>
    </row>
    <row r="23" spans="1:6" ht="25.5" customHeight="1" thickBot="1">
      <c r="B23" s="175" t="s">
        <v>458</v>
      </c>
      <c r="C23" s="86"/>
      <c r="D23" s="86"/>
      <c r="E23" s="239"/>
      <c r="F23" s="789" t="s">
        <v>700</v>
      </c>
    </row>
    <row r="24" spans="1:6" ht="45" customHeight="1" thickBot="1">
      <c r="B24" s="97"/>
      <c r="C24" s="109" t="s">
        <v>459</v>
      </c>
      <c r="D24" s="787" t="s">
        <v>460</v>
      </c>
      <c r="E24" s="788"/>
      <c r="F24" s="790"/>
    </row>
    <row r="25" spans="1:6" ht="45" customHeight="1" thickBot="1">
      <c r="A25" s="220">
        <v>500</v>
      </c>
      <c r="B25" s="45" t="s">
        <v>424</v>
      </c>
      <c r="C25" s="174">
        <f>LEN(C26)+LEN(D26)</f>
        <v>89</v>
      </c>
      <c r="D25" s="796" t="str">
        <f>IF(C25&gt;A25,CONCATENATE("Karaktertúllépés! Kérjük, válaszát maximum ",A25," karakterben foglalja össze!"),CONCATENATE("Még beírható karakterek száma:   ",A25-C25))</f>
        <v>Még beírható karakterek száma:   411</v>
      </c>
      <c r="E25" s="797"/>
      <c r="F25" s="258" t="s">
        <v>689</v>
      </c>
    </row>
    <row r="26" spans="1:6" s="24" customFormat="1" ht="157.5" customHeight="1" thickBot="1">
      <c r="B26" s="98" t="s">
        <v>655</v>
      </c>
      <c r="C26" s="135" t="s">
        <v>101</v>
      </c>
      <c r="D26" s="782" t="s">
        <v>131</v>
      </c>
      <c r="E26" s="784"/>
      <c r="F26" s="237" t="s">
        <v>690</v>
      </c>
    </row>
    <row r="27" spans="1:6" ht="27.75" customHeight="1" thickBot="1">
      <c r="A27" s="220">
        <v>500</v>
      </c>
      <c r="B27" s="45" t="s">
        <v>424</v>
      </c>
      <c r="C27" s="174">
        <f>LEN(C28)+LEN(D28)</f>
        <v>133</v>
      </c>
      <c r="D27" s="796" t="str">
        <f>IF(C27&gt;A27,CONCATENATE("Karaktertúllépés! Kérjük, válaszát maximum ",A27," karakterben foglalja össze!"),CONCATENATE("Még beírható karakterek száma:   ",A27-C27))</f>
        <v>Még beírható karakterek száma:   367</v>
      </c>
      <c r="E27" s="797"/>
      <c r="F27" s="222"/>
    </row>
    <row r="28" spans="1:6" s="24" customFormat="1" ht="160.5" customHeight="1" thickBot="1">
      <c r="B28" s="98" t="s">
        <v>656</v>
      </c>
      <c r="C28" s="135" t="s">
        <v>102</v>
      </c>
      <c r="D28" s="782" t="s">
        <v>734</v>
      </c>
      <c r="E28" s="784"/>
      <c r="F28" s="234" t="s">
        <v>699</v>
      </c>
    </row>
    <row r="29" spans="1:6" ht="27.75" customHeight="1" thickBot="1">
      <c r="A29" s="220">
        <v>500</v>
      </c>
      <c r="B29" s="45" t="s">
        <v>424</v>
      </c>
      <c r="C29" s="174">
        <f>LEN(C30)+LEN(D30)</f>
        <v>129</v>
      </c>
      <c r="D29" s="796" t="str">
        <f>IF(C29&gt;A29,CONCATENATE("Karaktertúllépés! Kérjük, válaszát maximum ",A29," karakterben foglalja össze!"),CONCATENATE("Még beírható karakterek száma:   ",A29-C29))</f>
        <v>Még beírható karakterek száma:   371</v>
      </c>
      <c r="E29" s="797"/>
      <c r="F29" s="222"/>
    </row>
    <row r="30" spans="1:6" s="24" customFormat="1" ht="147.75" customHeight="1" thickBot="1">
      <c r="B30" s="98" t="s">
        <v>658</v>
      </c>
      <c r="C30" s="135" t="s">
        <v>736</v>
      </c>
      <c r="D30" s="782" t="s">
        <v>103</v>
      </c>
      <c r="E30" s="784"/>
      <c r="F30" s="234" t="s">
        <v>407</v>
      </c>
    </row>
    <row r="31" spans="1:6" ht="24.75" customHeight="1" thickBot="1">
      <c r="A31" s="220">
        <v>500</v>
      </c>
      <c r="B31" s="45" t="s">
        <v>424</v>
      </c>
      <c r="C31" s="174">
        <f>LEN(C32)+LEN(D32)</f>
        <v>86</v>
      </c>
      <c r="D31" s="796" t="str">
        <f>IF(C31&gt;A31,CONCATENATE("Karaktertúllépés! Kérjük, válaszát maximum ",A31," karakterben foglalja össze!"),CONCATENATE("Még beírható karakterek száma:   ",A31-C31))</f>
        <v>Még beírható karakterek száma:   414</v>
      </c>
      <c r="E31" s="797"/>
      <c r="F31" s="222"/>
    </row>
    <row r="32" spans="1:6" s="24" customFormat="1" ht="150.75" customHeight="1" thickBot="1">
      <c r="B32" s="98" t="s">
        <v>657</v>
      </c>
      <c r="C32" s="135" t="s">
        <v>735</v>
      </c>
      <c r="D32" s="782" t="s">
        <v>737</v>
      </c>
      <c r="E32" s="784"/>
      <c r="F32" s="238" t="s">
        <v>408</v>
      </c>
    </row>
    <row r="33" spans="2:6" ht="18.75" customHeight="1">
      <c r="B33" s="82"/>
    </row>
    <row r="34" spans="2:6" ht="11.25" hidden="1" customHeight="1">
      <c r="B34" s="82"/>
    </row>
    <row r="35" spans="2:6" ht="44.25" hidden="1" customHeight="1" thickBot="1">
      <c r="B35" s="803" t="s">
        <v>325</v>
      </c>
      <c r="C35" s="803"/>
      <c r="D35" s="803"/>
      <c r="E35" s="803"/>
      <c r="F35" s="105"/>
    </row>
    <row r="36" spans="2:6" ht="57" hidden="1" customHeight="1" thickBot="1">
      <c r="B36" s="93" t="s">
        <v>451</v>
      </c>
      <c r="C36" s="782"/>
      <c r="D36" s="783"/>
      <c r="E36" s="784"/>
      <c r="F36" s="133"/>
    </row>
    <row r="37" spans="2:6" ht="50.25" hidden="1" customHeight="1" thickBot="1">
      <c r="B37" s="80" t="s">
        <v>323</v>
      </c>
      <c r="C37" s="782"/>
      <c r="D37" s="783"/>
      <c r="E37" s="784"/>
      <c r="F37" s="89"/>
    </row>
    <row r="38" spans="2:6" ht="53.25" hidden="1" customHeight="1" thickBot="1">
      <c r="B38" s="80" t="s">
        <v>324</v>
      </c>
      <c r="C38" s="782"/>
      <c r="D38" s="783"/>
      <c r="E38" s="784"/>
      <c r="F38" s="89"/>
    </row>
    <row r="39" spans="2:6" ht="33" hidden="1" customHeight="1" thickBot="1">
      <c r="B39" s="80" t="s">
        <v>452</v>
      </c>
      <c r="C39" s="782"/>
      <c r="D39" s="783"/>
      <c r="E39" s="784"/>
      <c r="F39" s="89"/>
    </row>
    <row r="40" spans="2:6" ht="33" hidden="1" customHeight="1" thickBot="1">
      <c r="B40" s="80" t="s">
        <v>453</v>
      </c>
      <c r="C40" s="782"/>
      <c r="D40" s="783"/>
      <c r="E40" s="784"/>
      <c r="F40" s="89"/>
    </row>
    <row r="41" spans="2:6" ht="33" hidden="1" customHeight="1" thickBot="1">
      <c r="B41" s="80" t="s">
        <v>454</v>
      </c>
      <c r="C41" s="782"/>
      <c r="D41" s="783"/>
      <c r="E41" s="784"/>
      <c r="F41" s="89"/>
    </row>
    <row r="42" spans="2:6" ht="54.75" hidden="1" customHeight="1" thickBot="1">
      <c r="B42" s="80" t="s">
        <v>455</v>
      </c>
      <c r="C42" s="782"/>
      <c r="D42" s="783"/>
      <c r="E42" s="784"/>
      <c r="F42" s="89"/>
    </row>
    <row r="43" spans="2:6" ht="9" hidden="1" customHeight="1">
      <c r="B43" s="103"/>
      <c r="C43" s="136"/>
      <c r="D43" s="136"/>
      <c r="E43" s="136"/>
      <c r="F43" s="89"/>
    </row>
    <row r="44" spans="2:6" ht="33.75" hidden="1" customHeight="1" thickBot="1">
      <c r="B44" s="83" t="s">
        <v>456</v>
      </c>
      <c r="F44" s="89"/>
    </row>
    <row r="45" spans="2:6" ht="36" hidden="1" customHeight="1" thickBot="1">
      <c r="B45" s="80" t="s">
        <v>451</v>
      </c>
      <c r="C45" s="782">
        <f>C36</f>
        <v>0</v>
      </c>
      <c r="D45" s="783"/>
      <c r="E45" s="783"/>
      <c r="F45" s="91"/>
    </row>
    <row r="46" spans="2:6" ht="18" hidden="1" customHeight="1" thickBot="1">
      <c r="B46" s="94"/>
      <c r="F46" s="89"/>
    </row>
    <row r="47" spans="2:6" ht="25.5" hidden="1" customHeight="1" thickBot="1">
      <c r="B47" s="95" t="s">
        <v>424</v>
      </c>
      <c r="C47" s="50">
        <f>LEN(C48)</f>
        <v>0</v>
      </c>
      <c r="D47" s="86"/>
      <c r="E47" s="96"/>
      <c r="F47" s="89"/>
    </row>
    <row r="48" spans="2:6" ht="94.5" hidden="1" customHeight="1" thickBot="1">
      <c r="B48" s="80" t="s">
        <v>698</v>
      </c>
      <c r="C48" s="782"/>
      <c r="D48" s="783"/>
      <c r="E48" s="784"/>
      <c r="F48" s="89"/>
    </row>
    <row r="49" spans="2:6" ht="18" hidden="1" customHeight="1" thickBot="1">
      <c r="B49" s="82"/>
      <c r="F49" s="89"/>
    </row>
    <row r="50" spans="2:6" ht="25.5" hidden="1" customHeight="1" thickBot="1">
      <c r="B50" s="95" t="s">
        <v>424</v>
      </c>
      <c r="C50" s="50">
        <f>LEN(C51)</f>
        <v>0</v>
      </c>
      <c r="D50" s="86"/>
      <c r="E50" s="87"/>
      <c r="F50" s="89"/>
    </row>
    <row r="51" spans="2:6" ht="123.75" hidden="1" customHeight="1" thickBot="1">
      <c r="B51" s="93" t="s">
        <v>461</v>
      </c>
      <c r="C51" s="782"/>
      <c r="D51" s="783"/>
      <c r="E51" s="784"/>
      <c r="F51" s="89"/>
    </row>
    <row r="52" spans="2:6" ht="24" hidden="1" customHeight="1" thickBot="1">
      <c r="B52" s="82"/>
      <c r="F52" s="89"/>
    </row>
    <row r="53" spans="2:6" ht="42" hidden="1" customHeight="1">
      <c r="B53" s="791" t="s">
        <v>457</v>
      </c>
      <c r="C53" s="108" t="s">
        <v>547</v>
      </c>
      <c r="D53" s="699" t="s">
        <v>659</v>
      </c>
      <c r="E53" s="700"/>
      <c r="F53" s="89"/>
    </row>
    <row r="54" spans="2:6" ht="48.75" hidden="1" customHeight="1" thickBot="1">
      <c r="B54" s="792"/>
      <c r="C54" s="134"/>
      <c r="D54" s="798"/>
      <c r="E54" s="799"/>
      <c r="F54" s="89"/>
    </row>
    <row r="55" spans="2:6" ht="35.25" hidden="1" customHeight="1">
      <c r="B55" s="82"/>
      <c r="F55" s="89"/>
    </row>
    <row r="56" spans="2:6" ht="25.5" hidden="1" customHeight="1" thickBot="1">
      <c r="B56" s="83" t="s">
        <v>458</v>
      </c>
      <c r="F56" s="785"/>
    </row>
    <row r="57" spans="2:6" ht="76.5" hidden="1" customHeight="1" thickBot="1">
      <c r="B57" s="97"/>
      <c r="C57" s="109" t="s">
        <v>459</v>
      </c>
      <c r="D57" s="787" t="s">
        <v>460</v>
      </c>
      <c r="E57" s="788"/>
      <c r="F57" s="786"/>
    </row>
    <row r="58" spans="2:6" ht="28.5" hidden="1" customHeight="1" thickBot="1">
      <c r="B58" s="95" t="s">
        <v>424</v>
      </c>
      <c r="C58" s="85">
        <f>LEN(C59)+LEN(D59)</f>
        <v>0</v>
      </c>
      <c r="D58" s="86"/>
      <c r="E58" s="96"/>
      <c r="F58" s="99"/>
    </row>
    <row r="59" spans="2:6" s="24" customFormat="1" ht="159" hidden="1" customHeight="1" thickBot="1">
      <c r="B59" s="98" t="s">
        <v>655</v>
      </c>
      <c r="C59" s="135"/>
      <c r="D59" s="782"/>
      <c r="E59" s="784"/>
      <c r="F59" s="77"/>
    </row>
    <row r="60" spans="2:6" ht="25.5" hidden="1" customHeight="1" thickBot="1">
      <c r="B60" s="95" t="s">
        <v>424</v>
      </c>
      <c r="C60" s="85">
        <f>LEN(C61)+LEN(D61)</f>
        <v>0</v>
      </c>
      <c r="D60" s="86"/>
      <c r="E60" s="96"/>
      <c r="F60" s="75"/>
    </row>
    <row r="61" spans="2:6" s="24" customFormat="1" ht="159" hidden="1" customHeight="1" thickBot="1">
      <c r="B61" s="98" t="s">
        <v>656</v>
      </c>
      <c r="C61" s="135"/>
      <c r="D61" s="782"/>
      <c r="E61" s="784"/>
      <c r="F61" s="76"/>
    </row>
    <row r="62" spans="2:6" ht="25.5" hidden="1" customHeight="1" thickBot="1">
      <c r="B62" s="95" t="s">
        <v>424</v>
      </c>
      <c r="C62" s="85">
        <f>LEN(C63)+LEN(D63)</f>
        <v>0</v>
      </c>
      <c r="D62" s="86"/>
      <c r="E62" s="96"/>
      <c r="F62" s="75"/>
    </row>
    <row r="63" spans="2:6" s="24" customFormat="1" ht="160.5" hidden="1" customHeight="1" thickBot="1">
      <c r="B63" s="98" t="s">
        <v>658</v>
      </c>
      <c r="C63" s="135"/>
      <c r="D63" s="782"/>
      <c r="E63" s="784"/>
      <c r="F63" s="76"/>
    </row>
    <row r="64" spans="2:6" ht="25.5" hidden="1" customHeight="1" thickBot="1">
      <c r="B64" s="95" t="s">
        <v>424</v>
      </c>
      <c r="C64" s="85">
        <f>LEN(C65)+LEN(D65)</f>
        <v>0</v>
      </c>
      <c r="D64" s="86"/>
      <c r="E64" s="96"/>
      <c r="F64" s="75"/>
    </row>
    <row r="65" spans="2:6" s="24" customFormat="1" ht="159" hidden="1" customHeight="1" thickBot="1">
      <c r="B65" s="98" t="s">
        <v>657</v>
      </c>
      <c r="C65" s="135"/>
      <c r="D65" s="782"/>
      <c r="E65" s="784"/>
      <c r="F65" s="100"/>
    </row>
    <row r="66" spans="2:6" ht="13.5" customHeight="1">
      <c r="B66" s="82"/>
    </row>
  </sheetData>
  <sheetProtection formatCells="0" formatRows="0"/>
  <mergeCells count="47">
    <mergeCell ref="D20:E20"/>
    <mergeCell ref="B20:B21"/>
    <mergeCell ref="C51:E51"/>
    <mergeCell ref="B35:E35"/>
    <mergeCell ref="D29:E29"/>
    <mergeCell ref="D31:E31"/>
    <mergeCell ref="D27:E27"/>
    <mergeCell ref="C36:E36"/>
    <mergeCell ref="C41:E41"/>
    <mergeCell ref="C45:E45"/>
    <mergeCell ref="C42:E42"/>
    <mergeCell ref="C37:E37"/>
    <mergeCell ref="C38:E38"/>
    <mergeCell ref="C39:E39"/>
    <mergeCell ref="D25:E25"/>
    <mergeCell ref="D17:E17"/>
    <mergeCell ref="C8:E8"/>
    <mergeCell ref="C3:E3"/>
    <mergeCell ref="D65:E65"/>
    <mergeCell ref="C48:E48"/>
    <mergeCell ref="D59:E59"/>
    <mergeCell ref="D54:E54"/>
    <mergeCell ref="D63:E63"/>
    <mergeCell ref="D61:E61"/>
    <mergeCell ref="D53:E53"/>
    <mergeCell ref="C4:E4"/>
    <mergeCell ref="C5:E5"/>
    <mergeCell ref="C6:E6"/>
    <mergeCell ref="D24:E24"/>
    <mergeCell ref="D21:E21"/>
    <mergeCell ref="C18:E18"/>
    <mergeCell ref="C9:E9"/>
    <mergeCell ref="F56:F57"/>
    <mergeCell ref="D57:E57"/>
    <mergeCell ref="B1:E1"/>
    <mergeCell ref="D28:E28"/>
    <mergeCell ref="C40:E40"/>
    <mergeCell ref="F23:F24"/>
    <mergeCell ref="D32:E32"/>
    <mergeCell ref="B53:B54"/>
    <mergeCell ref="C12:E12"/>
    <mergeCell ref="C7:E7"/>
    <mergeCell ref="D26:E26"/>
    <mergeCell ref="D30:E30"/>
    <mergeCell ref="C15:E15"/>
    <mergeCell ref="F3:F7"/>
    <mergeCell ref="D14:E14"/>
  </mergeCells>
  <phoneticPr fontId="80" type="noConversion"/>
  <conditionalFormatting sqref="D14:E14">
    <cfRule type="expression" dxfId="59" priority="12">
      <formula>C14&gt;A14</formula>
    </cfRule>
  </conditionalFormatting>
  <conditionalFormatting sqref="D14:E14">
    <cfRule type="expression" dxfId="58" priority="11">
      <formula>C14&gt;A14</formula>
    </cfRule>
  </conditionalFormatting>
  <conditionalFormatting sqref="D17:E17">
    <cfRule type="expression" dxfId="57" priority="10">
      <formula>C17&gt;A17</formula>
    </cfRule>
  </conditionalFormatting>
  <conditionalFormatting sqref="D17:E17">
    <cfRule type="expression" dxfId="56" priority="9">
      <formula>C17&gt;A17</formula>
    </cfRule>
  </conditionalFormatting>
  <conditionalFormatting sqref="D25:E25">
    <cfRule type="expression" dxfId="55" priority="8">
      <formula>C25&gt;A25</formula>
    </cfRule>
  </conditionalFormatting>
  <conditionalFormatting sqref="D25:E25">
    <cfRule type="expression" dxfId="54" priority="7">
      <formula>C25&gt;A25</formula>
    </cfRule>
  </conditionalFormatting>
  <conditionalFormatting sqref="D27:E27">
    <cfRule type="expression" dxfId="53" priority="6">
      <formula>C27&gt;A27</formula>
    </cfRule>
  </conditionalFormatting>
  <conditionalFormatting sqref="D27:E27">
    <cfRule type="expression" dxfId="52" priority="5">
      <formula>C27&gt;A27</formula>
    </cfRule>
  </conditionalFormatting>
  <conditionalFormatting sqref="D29:E29">
    <cfRule type="expression" dxfId="51" priority="4">
      <formula>C29&gt;A29</formula>
    </cfRule>
  </conditionalFormatting>
  <conditionalFormatting sqref="D29:E29">
    <cfRule type="expression" dxfId="50" priority="3">
      <formula>C29&gt;A29</formula>
    </cfRule>
  </conditionalFormatting>
  <conditionalFormatting sqref="D31:E31">
    <cfRule type="expression" dxfId="49" priority="2">
      <formula>C31&gt;A31</formula>
    </cfRule>
  </conditionalFormatting>
  <conditionalFormatting sqref="D31:E31">
    <cfRule type="expression" dxfId="48"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85"/>
  <sheetViews>
    <sheetView view="pageBreakPreview" topLeftCell="A56" zoomScale="60" zoomScaleNormal="70" workbookViewId="0">
      <selection activeCell="G22" sqref="G22"/>
    </sheetView>
  </sheetViews>
  <sheetFormatPr defaultRowHeight="15"/>
  <cols>
    <col min="1" max="1" width="3.5703125" style="4" customWidth="1"/>
    <col min="2" max="2" width="29.28515625" style="88" customWidth="1"/>
    <col min="3" max="3" width="47.28515625" style="4" customWidth="1"/>
    <col min="4" max="4" width="46.7109375" style="4" customWidth="1"/>
    <col min="5" max="5" width="29.28515625" style="4" customWidth="1"/>
    <col min="6" max="6" width="27.42578125" style="4" customWidth="1"/>
    <col min="7" max="7" width="27.42578125" style="101" customWidth="1"/>
    <col min="8" max="8" width="36.5703125" style="4" customWidth="1"/>
    <col min="9" max="16384" width="9.140625" style="4"/>
  </cols>
  <sheetData>
    <row r="1" spans="2:8" ht="29.25" thickTop="1" thickBot="1">
      <c r="B1" s="804" t="s">
        <v>669</v>
      </c>
      <c r="C1" s="805"/>
      <c r="D1" s="805"/>
      <c r="E1" s="805"/>
      <c r="F1" s="805"/>
      <c r="G1" s="806"/>
      <c r="H1" s="240" t="s">
        <v>629</v>
      </c>
    </row>
    <row r="2" spans="2:8" ht="30" customHeight="1" thickBot="1">
      <c r="B2" s="341" t="s">
        <v>463</v>
      </c>
      <c r="C2" s="115"/>
      <c r="D2" s="115"/>
      <c r="E2" s="115"/>
      <c r="F2" s="115"/>
      <c r="G2" s="342"/>
      <c r="H2" s="119" t="s">
        <v>710</v>
      </c>
    </row>
    <row r="3" spans="2:8" s="102" customFormat="1" ht="45.75" customHeight="1" thickBot="1">
      <c r="B3" s="343"/>
      <c r="C3" s="57" t="s">
        <v>464</v>
      </c>
      <c r="D3" s="57" t="s">
        <v>465</v>
      </c>
      <c r="E3" s="57" t="s">
        <v>484</v>
      </c>
      <c r="F3" s="157" t="s">
        <v>466</v>
      </c>
      <c r="G3" s="344" t="s">
        <v>485</v>
      </c>
      <c r="H3" s="810" t="s">
        <v>383</v>
      </c>
    </row>
    <row r="4" spans="2:8" ht="30" customHeight="1" thickBot="1">
      <c r="B4" s="345" t="s">
        <v>467</v>
      </c>
      <c r="C4" s="180" t="s">
        <v>310</v>
      </c>
      <c r="D4" s="158"/>
      <c r="E4" s="158"/>
      <c r="F4" s="158"/>
      <c r="G4" s="346">
        <f>SUM(G5:G16)</f>
        <v>0</v>
      </c>
      <c r="H4" s="811"/>
    </row>
    <row r="5" spans="2:8" ht="45" customHeight="1" thickBot="1">
      <c r="B5" s="347" t="s">
        <v>468</v>
      </c>
      <c r="C5" s="201" t="s">
        <v>108</v>
      </c>
      <c r="D5" s="138" t="s">
        <v>153</v>
      </c>
      <c r="E5" s="138"/>
      <c r="F5" s="663">
        <v>43374</v>
      </c>
      <c r="G5" s="348">
        <v>0</v>
      </c>
      <c r="H5" s="811"/>
    </row>
    <row r="6" spans="2:8" ht="45" hidden="1" customHeight="1">
      <c r="B6" s="349" t="s">
        <v>468</v>
      </c>
      <c r="C6" s="202"/>
      <c r="D6" s="137"/>
      <c r="E6" s="137"/>
      <c r="F6" s="137"/>
      <c r="G6" s="350"/>
      <c r="H6" s="811"/>
    </row>
    <row r="7" spans="2:8" ht="45" hidden="1" customHeight="1">
      <c r="B7" s="349" t="s">
        <v>468</v>
      </c>
      <c r="C7" s="202"/>
      <c r="D7" s="137"/>
      <c r="E7" s="137"/>
      <c r="F7" s="137"/>
      <c r="G7" s="350"/>
      <c r="H7" s="811"/>
    </row>
    <row r="8" spans="2:8" ht="45" hidden="1" customHeight="1" thickBot="1">
      <c r="B8" s="351" t="s">
        <v>468</v>
      </c>
      <c r="C8" s="203"/>
      <c r="D8" s="140"/>
      <c r="E8" s="140"/>
      <c r="F8" s="140"/>
      <c r="G8" s="352"/>
      <c r="H8" s="811"/>
    </row>
    <row r="9" spans="2:8" ht="45" customHeight="1" thickBot="1">
      <c r="B9" s="347" t="s">
        <v>486</v>
      </c>
      <c r="C9" s="201"/>
      <c r="D9" s="138"/>
      <c r="E9" s="138"/>
      <c r="F9" s="138"/>
      <c r="G9" s="348"/>
      <c r="H9" s="811"/>
    </row>
    <row r="10" spans="2:8" ht="45" hidden="1" customHeight="1">
      <c r="B10" s="349" t="s">
        <v>486</v>
      </c>
      <c r="C10" s="202"/>
      <c r="D10" s="137"/>
      <c r="E10" s="137"/>
      <c r="F10" s="137"/>
      <c r="G10" s="350"/>
      <c r="H10" s="811"/>
    </row>
    <row r="11" spans="2:8" ht="45" hidden="1" customHeight="1">
      <c r="B11" s="349" t="s">
        <v>486</v>
      </c>
      <c r="C11" s="202"/>
      <c r="D11" s="137"/>
      <c r="E11" s="137"/>
      <c r="F11" s="137"/>
      <c r="G11" s="350"/>
      <c r="H11" s="811"/>
    </row>
    <row r="12" spans="2:8" ht="45" hidden="1" customHeight="1" thickBot="1">
      <c r="B12" s="351" t="s">
        <v>486</v>
      </c>
      <c r="C12" s="203"/>
      <c r="D12" s="140"/>
      <c r="E12" s="140"/>
      <c r="F12" s="140"/>
      <c r="G12" s="352"/>
      <c r="H12" s="811"/>
    </row>
    <row r="13" spans="2:8" ht="45" customHeight="1" thickBot="1">
      <c r="B13" s="347" t="s">
        <v>487</v>
      </c>
      <c r="C13" s="204"/>
      <c r="D13" s="205"/>
      <c r="E13" s="205"/>
      <c r="F13" s="205"/>
      <c r="G13" s="353"/>
      <c r="H13" s="811"/>
    </row>
    <row r="14" spans="2:8" ht="45" hidden="1" customHeight="1">
      <c r="B14" s="354" t="s">
        <v>487</v>
      </c>
      <c r="C14" s="200"/>
      <c r="D14" s="200"/>
      <c r="E14" s="200"/>
      <c r="F14" s="200"/>
      <c r="G14" s="355"/>
      <c r="H14" s="811"/>
    </row>
    <row r="15" spans="2:8" ht="45" hidden="1" customHeight="1">
      <c r="B15" s="354" t="s">
        <v>487</v>
      </c>
      <c r="C15" s="137"/>
      <c r="D15" s="137"/>
      <c r="E15" s="137"/>
      <c r="F15" s="137"/>
      <c r="G15" s="350"/>
      <c r="H15" s="811"/>
    </row>
    <row r="16" spans="2:8" ht="45" hidden="1" customHeight="1" thickBot="1">
      <c r="B16" s="356" t="s">
        <v>487</v>
      </c>
      <c r="C16" s="139"/>
      <c r="D16" s="139"/>
      <c r="E16" s="139"/>
      <c r="F16" s="139"/>
      <c r="G16" s="357"/>
      <c r="H16" s="811"/>
    </row>
    <row r="17" spans="2:8" ht="31.5" customHeight="1" thickBot="1">
      <c r="B17" s="330" t="s">
        <v>469</v>
      </c>
      <c r="C17" s="180" t="s">
        <v>310</v>
      </c>
      <c r="D17" s="156"/>
      <c r="E17" s="156"/>
      <c r="F17" s="156"/>
      <c r="G17" s="358">
        <f>SUM(G18:G38)</f>
        <v>684739</v>
      </c>
      <c r="H17" s="811"/>
    </row>
    <row r="18" spans="2:8" ht="55.5" customHeight="1" thickBot="1">
      <c r="B18" s="347" t="s">
        <v>470</v>
      </c>
      <c r="C18" s="201"/>
      <c r="D18" s="138"/>
      <c r="E18" s="138"/>
      <c r="F18" s="138"/>
      <c r="G18" s="348"/>
      <c r="H18" s="811"/>
    </row>
    <row r="19" spans="2:8" ht="44.25" hidden="1" customHeight="1">
      <c r="B19" s="349" t="s">
        <v>470</v>
      </c>
      <c r="C19" s="202"/>
      <c r="D19" s="137"/>
      <c r="E19" s="137"/>
      <c r="F19" s="137"/>
      <c r="G19" s="350"/>
      <c r="H19" s="811"/>
    </row>
    <row r="20" spans="2:8" ht="44.25" hidden="1" customHeight="1">
      <c r="B20" s="349" t="s">
        <v>470</v>
      </c>
      <c r="C20" s="202"/>
      <c r="D20" s="137"/>
      <c r="E20" s="137"/>
      <c r="F20" s="137"/>
      <c r="G20" s="350"/>
      <c r="H20" s="811"/>
    </row>
    <row r="21" spans="2:8" ht="44.25" hidden="1" customHeight="1" thickBot="1">
      <c r="B21" s="351" t="s">
        <v>470</v>
      </c>
      <c r="C21" s="203"/>
      <c r="D21" s="140"/>
      <c r="E21" s="140"/>
      <c r="F21" s="140"/>
      <c r="G21" s="352"/>
      <c r="H21" s="811"/>
    </row>
    <row r="22" spans="2:8" ht="44.25" customHeight="1">
      <c r="B22" s="664" t="s">
        <v>643</v>
      </c>
      <c r="C22" s="664" t="s">
        <v>154</v>
      </c>
      <c r="D22" s="137" t="s">
        <v>155</v>
      </c>
      <c r="E22" s="137" t="s">
        <v>156</v>
      </c>
      <c r="F22" s="663">
        <v>43374</v>
      </c>
      <c r="G22" s="665">
        <v>299900</v>
      </c>
      <c r="H22" s="811"/>
    </row>
    <row r="23" spans="2:8" ht="44.25" hidden="1" customHeight="1">
      <c r="B23" s="349" t="s">
        <v>643</v>
      </c>
      <c r="C23" s="202"/>
      <c r="D23" s="137"/>
      <c r="E23" s="137"/>
      <c r="F23" s="137"/>
      <c r="G23" s="350"/>
      <c r="H23" s="811"/>
    </row>
    <row r="24" spans="2:8" ht="44.25" hidden="1" customHeight="1">
      <c r="B24" s="349" t="s">
        <v>643</v>
      </c>
      <c r="C24" s="202"/>
      <c r="D24" s="137"/>
      <c r="E24" s="137"/>
      <c r="F24" s="137"/>
      <c r="G24" s="350"/>
      <c r="H24" s="811"/>
    </row>
    <row r="25" spans="2:8" ht="44.25" hidden="1" customHeight="1" thickBot="1">
      <c r="B25" s="351" t="s">
        <v>643</v>
      </c>
      <c r="C25" s="203"/>
      <c r="D25" s="140"/>
      <c r="E25" s="140"/>
      <c r="F25" s="140"/>
      <c r="G25" s="352"/>
      <c r="H25" s="811"/>
    </row>
    <row r="26" spans="2:8" ht="44.25" customHeight="1">
      <c r="B26" s="664" t="s">
        <v>471</v>
      </c>
      <c r="C26" s="137" t="s">
        <v>171</v>
      </c>
      <c r="D26" s="137" t="s">
        <v>155</v>
      </c>
      <c r="E26" s="137" t="s">
        <v>156</v>
      </c>
      <c r="F26" s="669">
        <v>43374</v>
      </c>
      <c r="G26" s="665">
        <v>31185</v>
      </c>
      <c r="H26" s="811"/>
    </row>
    <row r="27" spans="2:8" ht="44.25" customHeight="1">
      <c r="B27" s="664" t="s">
        <v>471</v>
      </c>
      <c r="C27" s="137" t="s">
        <v>170</v>
      </c>
      <c r="D27" s="137" t="s">
        <v>155</v>
      </c>
      <c r="E27" s="137" t="s">
        <v>156</v>
      </c>
      <c r="F27" s="669">
        <v>43374</v>
      </c>
      <c r="G27" s="665">
        <v>54265</v>
      </c>
      <c r="H27" s="811"/>
    </row>
    <row r="28" spans="2:8" ht="44.25" customHeight="1">
      <c r="B28" s="664" t="s">
        <v>471</v>
      </c>
      <c r="C28" s="137" t="s">
        <v>169</v>
      </c>
      <c r="D28" s="137" t="s">
        <v>155</v>
      </c>
      <c r="E28" s="137" t="s">
        <v>156</v>
      </c>
      <c r="F28" s="669">
        <v>43374</v>
      </c>
      <c r="G28" s="665">
        <v>20389</v>
      </c>
      <c r="H28" s="811"/>
    </row>
    <row r="29" spans="2:8" ht="44.25" customHeight="1">
      <c r="B29" s="664" t="s">
        <v>471</v>
      </c>
      <c r="C29" s="137" t="s">
        <v>168</v>
      </c>
      <c r="D29" s="137" t="s">
        <v>155</v>
      </c>
      <c r="E29" s="137" t="s">
        <v>156</v>
      </c>
      <c r="F29" s="669">
        <v>43374</v>
      </c>
      <c r="G29" s="665">
        <v>80000</v>
      </c>
      <c r="H29" s="811"/>
    </row>
    <row r="30" spans="2:8" ht="44.25" customHeight="1" thickBot="1">
      <c r="B30" s="664" t="s">
        <v>471</v>
      </c>
      <c r="C30" s="137" t="s">
        <v>166</v>
      </c>
      <c r="D30" s="137" t="s">
        <v>155</v>
      </c>
      <c r="E30" s="137" t="s">
        <v>156</v>
      </c>
      <c r="F30" s="669">
        <v>43374</v>
      </c>
      <c r="G30" s="665">
        <v>199000</v>
      </c>
      <c r="H30" s="811"/>
    </row>
    <row r="31" spans="2:8" ht="44.25" hidden="1" customHeight="1">
      <c r="B31" s="349" t="s">
        <v>471</v>
      </c>
      <c r="C31" s="202"/>
      <c r="D31" s="137"/>
      <c r="E31" s="137"/>
      <c r="F31" s="137"/>
      <c r="G31" s="350"/>
      <c r="H31" s="811"/>
    </row>
    <row r="32" spans="2:8" ht="44.25" hidden="1" customHeight="1">
      <c r="B32" s="349" t="s">
        <v>471</v>
      </c>
      <c r="C32" s="202"/>
      <c r="D32" s="137"/>
      <c r="E32" s="137"/>
      <c r="F32" s="137"/>
      <c r="G32" s="350"/>
      <c r="H32" s="811"/>
    </row>
    <row r="33" spans="1:8" ht="44.25" hidden="1" customHeight="1" thickBot="1">
      <c r="B33" s="351" t="s">
        <v>471</v>
      </c>
      <c r="C33" s="203"/>
      <c r="D33" s="140"/>
      <c r="E33" s="140"/>
      <c r="F33" s="140"/>
      <c r="G33" s="352"/>
      <c r="H33" s="811"/>
    </row>
    <row r="34" spans="1:8" ht="44.25" customHeight="1" thickBot="1">
      <c r="B34" s="359" t="s">
        <v>472</v>
      </c>
      <c r="C34" s="204"/>
      <c r="D34" s="205"/>
      <c r="E34" s="205"/>
      <c r="F34" s="205"/>
      <c r="G34" s="353"/>
      <c r="H34" s="811"/>
    </row>
    <row r="35" spans="1:8" ht="44.25" hidden="1" customHeight="1">
      <c r="B35" s="360" t="s">
        <v>472</v>
      </c>
      <c r="C35" s="200"/>
      <c r="D35" s="200"/>
      <c r="E35" s="200"/>
      <c r="F35" s="200"/>
      <c r="G35" s="355"/>
      <c r="H35" s="811"/>
    </row>
    <row r="36" spans="1:8" ht="44.25" hidden="1" customHeight="1">
      <c r="B36" s="361" t="s">
        <v>472</v>
      </c>
      <c r="C36" s="137"/>
      <c r="D36" s="137"/>
      <c r="E36" s="137"/>
      <c r="F36" s="137"/>
      <c r="G36" s="350"/>
      <c r="H36" s="811"/>
    </row>
    <row r="37" spans="1:8" ht="44.25" hidden="1" customHeight="1" thickBot="1">
      <c r="B37" s="362" t="s">
        <v>472</v>
      </c>
      <c r="C37" s="139"/>
      <c r="D37" s="139"/>
      <c r="E37" s="139"/>
      <c r="F37" s="139"/>
      <c r="G37" s="357"/>
      <c r="H37" s="812"/>
    </row>
    <row r="38" spans="1:8" ht="16.5" customHeight="1" thickBot="1">
      <c r="B38" s="363"/>
      <c r="C38" s="35"/>
      <c r="D38" s="35"/>
      <c r="E38" s="35"/>
      <c r="F38" s="35"/>
      <c r="G38" s="364"/>
      <c r="H38" s="340"/>
    </row>
    <row r="39" spans="1:8" ht="88.5" customHeight="1" thickBot="1">
      <c r="B39" s="365" t="s">
        <v>473</v>
      </c>
      <c r="C39" s="807" t="s">
        <v>167</v>
      </c>
      <c r="D39" s="808"/>
      <c r="E39" s="808"/>
      <c r="F39" s="808"/>
      <c r="G39" s="809"/>
      <c r="H39" s="222"/>
    </row>
    <row r="40" spans="1:8" ht="15.75" customHeight="1" thickTop="1" thickBot="1">
      <c r="B40" s="224"/>
      <c r="C40" s="35"/>
      <c r="D40" s="35"/>
      <c r="E40" s="35"/>
      <c r="F40" s="35"/>
      <c r="G40" s="225"/>
      <c r="H40" s="309"/>
    </row>
    <row r="41" spans="1:8" ht="53.25" customHeight="1" thickTop="1" thickBot="1">
      <c r="B41" s="813" t="s">
        <v>474</v>
      </c>
      <c r="C41" s="814"/>
      <c r="D41" s="814"/>
      <c r="E41" s="814"/>
      <c r="F41" s="814"/>
      <c r="G41" s="815"/>
      <c r="H41" s="241" t="s">
        <v>702</v>
      </c>
    </row>
    <row r="42" spans="1:8" ht="35.25" customHeight="1" thickBot="1">
      <c r="A42" s="173">
        <v>3000</v>
      </c>
      <c r="B42" s="339" t="s">
        <v>424</v>
      </c>
      <c r="C42" s="50">
        <f>LEN(C43)</f>
        <v>12</v>
      </c>
      <c r="D42" s="685" t="str">
        <f>IF(C42&gt;A42,CONCATENATE("Karaktertúllépés! Kérjük, válaszát maximum ",A42," karakterben foglalja össze!"),CONCATENATE("Még beírható karakterek száma:   ",A42-C42))</f>
        <v>Még beírható karakterek száma:   2988</v>
      </c>
      <c r="E42" s="765"/>
      <c r="F42" s="765"/>
      <c r="G42" s="821"/>
      <c r="H42" s="242"/>
    </row>
    <row r="43" spans="1:8" ht="270.75" customHeight="1">
      <c r="B43" s="816" t="s">
        <v>642</v>
      </c>
      <c r="C43" s="822" t="s">
        <v>150</v>
      </c>
      <c r="D43" s="823"/>
      <c r="E43" s="823"/>
      <c r="F43" s="823"/>
      <c r="G43" s="824"/>
      <c r="H43" s="770" t="s">
        <v>384</v>
      </c>
    </row>
    <row r="44" spans="1:8" ht="315" customHeight="1" thickBot="1">
      <c r="B44" s="817"/>
      <c r="C44" s="825"/>
      <c r="D44" s="826"/>
      <c r="E44" s="826"/>
      <c r="F44" s="826"/>
      <c r="G44" s="827"/>
      <c r="H44" s="772"/>
    </row>
    <row r="45" spans="1:8" ht="11.25" customHeight="1" thickTop="1" thickBot="1">
      <c r="B45" s="224"/>
      <c r="C45" s="35"/>
      <c r="D45" s="35"/>
      <c r="E45" s="35"/>
      <c r="F45" s="35"/>
      <c r="G45" s="225"/>
      <c r="H45" s="89"/>
    </row>
    <row r="46" spans="1:8" ht="35.25" customHeight="1" thickTop="1" thickBot="1">
      <c r="A46" s="173">
        <v>3000</v>
      </c>
      <c r="B46" s="337" t="s">
        <v>424</v>
      </c>
      <c r="C46" s="338">
        <f>LEN(C47)</f>
        <v>1048</v>
      </c>
      <c r="D46" s="818" t="str">
        <f>IF(C46&gt;A46,CONCATENATE("Karaktertúllépés! Kérjük, válaszát maximum ",A46," karakterben foglalja össze!"),CONCATENATE("Még beírható karakterek száma:   ",A46-C46))</f>
        <v>Még beírható karakterek száma:   1952</v>
      </c>
      <c r="E46" s="819"/>
      <c r="F46" s="819"/>
      <c r="G46" s="820"/>
      <c r="H46" s="242"/>
    </row>
    <row r="47" spans="1:8" ht="243.75" customHeight="1">
      <c r="B47" s="816" t="s">
        <v>488</v>
      </c>
      <c r="C47" s="828" t="s">
        <v>2</v>
      </c>
      <c r="D47" s="823"/>
      <c r="E47" s="823"/>
      <c r="F47" s="823"/>
      <c r="G47" s="824"/>
      <c r="H47" s="89"/>
    </row>
    <row r="48" spans="1:8" ht="360" customHeight="1" thickBot="1">
      <c r="B48" s="817"/>
      <c r="C48" s="825"/>
      <c r="D48" s="826"/>
      <c r="E48" s="826"/>
      <c r="F48" s="826"/>
      <c r="G48" s="827"/>
      <c r="H48" s="89"/>
    </row>
    <row r="49" spans="1:8" ht="17.25" thickTop="1" thickBot="1">
      <c r="B49" s="224"/>
      <c r="C49" s="35"/>
      <c r="D49" s="35"/>
      <c r="E49" s="35"/>
      <c r="F49" s="35"/>
      <c r="G49" s="225"/>
      <c r="H49" s="89"/>
    </row>
    <row r="50" spans="1:8" ht="30" customHeight="1">
      <c r="B50" s="245" t="s">
        <v>475</v>
      </c>
      <c r="C50" s="115"/>
      <c r="D50" s="115"/>
      <c r="E50" s="115"/>
      <c r="F50" s="115"/>
      <c r="G50" s="246"/>
      <c r="H50" s="90"/>
    </row>
    <row r="51" spans="1:8" ht="16.5" thickBot="1">
      <c r="B51" s="247" t="s">
        <v>644</v>
      </c>
      <c r="C51" s="161"/>
      <c r="D51" s="161"/>
      <c r="E51" s="161"/>
      <c r="F51" s="161"/>
      <c r="G51" s="226"/>
      <c r="H51" s="90"/>
    </row>
    <row r="52" spans="1:8" ht="35.25" customHeight="1" thickBot="1">
      <c r="A52" s="173">
        <v>1000</v>
      </c>
      <c r="B52" s="45" t="s">
        <v>424</v>
      </c>
      <c r="C52" s="50">
        <f>LEN(C53)</f>
        <v>189</v>
      </c>
      <c r="D52" s="685" t="str">
        <f>IF(C52&gt;A52,CONCATENATE("Karaktertúllépés! Kérjük, válaszát maximum ",A52," karakterben foglalja össze!"),CONCATENATE("Még beírható karakterek száma:   ",A52-C52))</f>
        <v>Még beírható karakterek száma:   811</v>
      </c>
      <c r="E52" s="765"/>
      <c r="F52" s="765"/>
      <c r="G52" s="686"/>
      <c r="H52" s="241"/>
    </row>
    <row r="53" spans="1:8" ht="201.75" customHeight="1" thickBot="1">
      <c r="B53" s="98" t="s">
        <v>701</v>
      </c>
      <c r="C53" s="782" t="s">
        <v>755</v>
      </c>
      <c r="D53" s="783"/>
      <c r="E53" s="783"/>
      <c r="F53" s="783"/>
      <c r="G53" s="784"/>
      <c r="H53" s="243" t="s">
        <v>703</v>
      </c>
    </row>
    <row r="54" spans="1:8" ht="21.75" customHeight="1" thickBot="1">
      <c r="B54" s="224"/>
      <c r="C54" s="35"/>
      <c r="D54" s="35"/>
      <c r="E54" s="35"/>
      <c r="F54" s="35"/>
      <c r="G54" s="225"/>
      <c r="H54" s="89"/>
    </row>
    <row r="55" spans="1:8" ht="23.25" customHeight="1" thickTop="1">
      <c r="B55" s="325" t="s">
        <v>476</v>
      </c>
      <c r="C55" s="326"/>
      <c r="D55" s="326"/>
      <c r="E55" s="326"/>
      <c r="F55" s="326"/>
      <c r="G55" s="327"/>
      <c r="H55" s="92"/>
    </row>
    <row r="56" spans="1:8" ht="22.5" customHeight="1" thickBot="1">
      <c r="B56" s="328" t="s">
        <v>477</v>
      </c>
      <c r="C56" s="161"/>
      <c r="D56" s="161"/>
      <c r="E56" s="161"/>
      <c r="F56" s="161"/>
      <c r="G56" s="329"/>
      <c r="H56" s="90"/>
    </row>
    <row r="57" spans="1:8" ht="87" customHeight="1" thickBot="1">
      <c r="B57" s="330" t="s">
        <v>478</v>
      </c>
      <c r="C57" s="155" t="s">
        <v>437</v>
      </c>
      <c r="D57" s="155" t="s">
        <v>479</v>
      </c>
      <c r="E57" s="84" t="s">
        <v>704</v>
      </c>
      <c r="F57" s="84" t="s">
        <v>707</v>
      </c>
      <c r="G57" s="331" t="s">
        <v>705</v>
      </c>
      <c r="H57" s="795" t="s">
        <v>409</v>
      </c>
    </row>
    <row r="58" spans="1:8" ht="36" customHeight="1" thickBot="1">
      <c r="B58" s="332" t="s">
        <v>480</v>
      </c>
      <c r="C58" s="211" t="s">
        <v>97</v>
      </c>
      <c r="D58" s="211" t="s">
        <v>751</v>
      </c>
      <c r="E58" s="211" t="s">
        <v>104</v>
      </c>
      <c r="F58" s="211" t="s">
        <v>105</v>
      </c>
      <c r="G58" s="333" t="s">
        <v>106</v>
      </c>
      <c r="H58" s="795"/>
    </row>
    <row r="59" spans="1:8" ht="36" customHeight="1" thickBot="1">
      <c r="B59" s="332" t="s">
        <v>481</v>
      </c>
      <c r="C59" s="211"/>
      <c r="D59" s="211"/>
      <c r="E59" s="211"/>
      <c r="F59" s="211"/>
      <c r="G59" s="333"/>
      <c r="H59" s="795"/>
    </row>
    <row r="60" spans="1:8" ht="36" customHeight="1" thickBot="1">
      <c r="B60" s="332"/>
      <c r="C60" s="212"/>
      <c r="D60" s="212"/>
      <c r="E60" s="211"/>
      <c r="F60" s="211"/>
      <c r="G60" s="333"/>
      <c r="H60" s="795"/>
    </row>
    <row r="61" spans="1:8" ht="36" customHeight="1" thickBot="1">
      <c r="B61" s="332"/>
      <c r="C61" s="212"/>
      <c r="D61" s="212"/>
      <c r="E61" s="211"/>
      <c r="F61" s="211"/>
      <c r="G61" s="333"/>
      <c r="H61" s="795"/>
    </row>
    <row r="62" spans="1:8" ht="36" customHeight="1" thickBot="1">
      <c r="B62" s="332"/>
      <c r="C62" s="211"/>
      <c r="D62" s="211"/>
      <c r="E62" s="211"/>
      <c r="F62" s="211"/>
      <c r="G62" s="333"/>
      <c r="H62" s="795"/>
    </row>
    <row r="63" spans="1:8" ht="36" customHeight="1" thickBot="1">
      <c r="B63" s="334"/>
      <c r="C63" s="335"/>
      <c r="D63" s="335"/>
      <c r="E63" s="335"/>
      <c r="F63" s="335"/>
      <c r="G63" s="336"/>
      <c r="H63" s="795"/>
    </row>
    <row r="64" spans="1:8" ht="9" customHeight="1" thickTop="1" thickBot="1">
      <c r="B64" s="228"/>
      <c r="C64" s="70"/>
      <c r="D64" s="70"/>
      <c r="E64" s="70"/>
      <c r="F64" s="70"/>
      <c r="G64" s="244"/>
      <c r="H64" s="89"/>
    </row>
    <row r="65" spans="2:8" ht="30.75" customHeight="1" thickTop="1" thickBot="1">
      <c r="B65" s="314" t="s">
        <v>482</v>
      </c>
      <c r="C65" s="315"/>
      <c r="D65" s="315"/>
      <c r="E65" s="326"/>
      <c r="F65" s="326"/>
      <c r="G65" s="327"/>
      <c r="H65" s="795" t="s">
        <v>706</v>
      </c>
    </row>
    <row r="66" spans="2:8" ht="30" customHeight="1" thickBot="1">
      <c r="B66" s="316"/>
      <c r="C66" s="248">
        <v>2018</v>
      </c>
      <c r="D66" s="249">
        <v>2019</v>
      </c>
      <c r="E66" s="57">
        <v>2020</v>
      </c>
      <c r="F66" s="840">
        <v>2021</v>
      </c>
      <c r="G66" s="840"/>
      <c r="H66" s="795"/>
    </row>
    <row r="67" spans="2:8" ht="36.75" customHeight="1" thickBot="1">
      <c r="B67" s="317" t="s">
        <v>483</v>
      </c>
      <c r="C67" s="212">
        <v>1</v>
      </c>
      <c r="D67" s="515">
        <v>1</v>
      </c>
      <c r="E67" s="516">
        <v>1</v>
      </c>
      <c r="F67" s="841">
        <v>1</v>
      </c>
      <c r="G67" s="841"/>
      <c r="H67" s="795"/>
    </row>
    <row r="68" spans="2:8" ht="36.75" customHeight="1" thickBot="1">
      <c r="B68" s="318"/>
      <c r="C68" s="70"/>
      <c r="D68" s="70"/>
      <c r="E68" s="27"/>
      <c r="F68" s="27"/>
      <c r="G68" s="319"/>
      <c r="H68" s="795"/>
    </row>
    <row r="69" spans="2:8" ht="24" thickBot="1">
      <c r="B69" s="320" t="s">
        <v>683</v>
      </c>
      <c r="C69" s="86"/>
      <c r="D69" s="86"/>
      <c r="E69" s="86"/>
      <c r="F69" s="86"/>
      <c r="G69" s="321"/>
      <c r="H69" s="90"/>
    </row>
    <row r="70" spans="2:8" ht="24.75" customHeight="1" thickBot="1">
      <c r="B70" s="322"/>
      <c r="C70" s="305" t="s">
        <v>326</v>
      </c>
      <c r="D70" s="306" t="s">
        <v>328</v>
      </c>
      <c r="E70" s="831" t="s">
        <v>327</v>
      </c>
      <c r="F70" s="831"/>
      <c r="G70" s="832"/>
      <c r="H70" s="795" t="s">
        <v>385</v>
      </c>
    </row>
    <row r="71" spans="2:8" ht="18" customHeight="1">
      <c r="B71" s="829" t="s">
        <v>682</v>
      </c>
      <c r="C71" s="310" t="s">
        <v>329</v>
      </c>
      <c r="D71" s="311">
        <v>0</v>
      </c>
      <c r="E71" s="762" t="s">
        <v>157</v>
      </c>
      <c r="F71" s="763"/>
      <c r="G71" s="833"/>
      <c r="H71" s="795"/>
    </row>
    <row r="72" spans="2:8" ht="18" customHeight="1">
      <c r="B72" s="829"/>
      <c r="C72" s="312" t="s">
        <v>330</v>
      </c>
      <c r="D72" s="313">
        <v>0</v>
      </c>
      <c r="E72" s="834"/>
      <c r="F72" s="835"/>
      <c r="G72" s="836"/>
      <c r="H72" s="795"/>
    </row>
    <row r="73" spans="2:8" ht="18" customHeight="1">
      <c r="B73" s="829"/>
      <c r="C73" s="312" t="s">
        <v>331</v>
      </c>
      <c r="D73" s="313">
        <v>0</v>
      </c>
      <c r="E73" s="834"/>
      <c r="F73" s="835"/>
      <c r="G73" s="836"/>
      <c r="H73" s="795"/>
    </row>
    <row r="74" spans="2:8" ht="18" customHeight="1">
      <c r="B74" s="829"/>
      <c r="C74" s="312" t="s">
        <v>107</v>
      </c>
      <c r="D74" s="313">
        <v>7000</v>
      </c>
      <c r="E74" s="834"/>
      <c r="F74" s="835"/>
      <c r="G74" s="836"/>
      <c r="H74" s="795"/>
    </row>
    <row r="75" spans="2:8" ht="18" customHeight="1">
      <c r="B75" s="829"/>
      <c r="C75" s="312" t="s">
        <v>756</v>
      </c>
      <c r="D75" s="313">
        <v>80000</v>
      </c>
      <c r="E75" s="834"/>
      <c r="F75" s="835"/>
      <c r="G75" s="836"/>
      <c r="H75" s="795"/>
    </row>
    <row r="76" spans="2:8" ht="18" customHeight="1">
      <c r="B76" s="829"/>
      <c r="C76" s="312" t="s">
        <v>757</v>
      </c>
      <c r="D76" s="313">
        <v>50000</v>
      </c>
      <c r="E76" s="834"/>
      <c r="F76" s="835"/>
      <c r="G76" s="836"/>
      <c r="H76" s="795"/>
    </row>
    <row r="77" spans="2:8" ht="18" customHeight="1">
      <c r="B77" s="829"/>
      <c r="C77" s="312"/>
      <c r="D77" s="313"/>
      <c r="E77" s="834"/>
      <c r="F77" s="835"/>
      <c r="G77" s="836"/>
      <c r="H77" s="795"/>
    </row>
    <row r="78" spans="2:8" ht="18" customHeight="1">
      <c r="B78" s="829"/>
      <c r="C78" s="312"/>
      <c r="D78" s="313"/>
      <c r="E78" s="834"/>
      <c r="F78" s="835"/>
      <c r="G78" s="836"/>
      <c r="H78" s="795"/>
    </row>
    <row r="79" spans="2:8" ht="18" customHeight="1">
      <c r="B79" s="829"/>
      <c r="C79" s="312"/>
      <c r="D79" s="313"/>
      <c r="E79" s="834"/>
      <c r="F79" s="835"/>
      <c r="G79" s="836"/>
      <c r="H79" s="795"/>
    </row>
    <row r="80" spans="2:8" ht="18" customHeight="1">
      <c r="B80" s="829"/>
      <c r="C80" s="312"/>
      <c r="D80" s="313"/>
      <c r="E80" s="834"/>
      <c r="F80" s="835"/>
      <c r="G80" s="836"/>
      <c r="H80" s="795"/>
    </row>
    <row r="81" spans="2:8" ht="18" customHeight="1">
      <c r="B81" s="829"/>
      <c r="C81" s="312"/>
      <c r="D81" s="313"/>
      <c r="E81" s="834"/>
      <c r="F81" s="835"/>
      <c r="G81" s="836"/>
      <c r="H81" s="795"/>
    </row>
    <row r="82" spans="2:8" ht="18" customHeight="1">
      <c r="B82" s="829"/>
      <c r="C82" s="312"/>
      <c r="D82" s="313"/>
      <c r="E82" s="834"/>
      <c r="F82" s="835"/>
      <c r="G82" s="836"/>
      <c r="H82" s="795"/>
    </row>
    <row r="83" spans="2:8" ht="18" customHeight="1">
      <c r="B83" s="829"/>
      <c r="C83" s="312"/>
      <c r="D83" s="313"/>
      <c r="E83" s="834"/>
      <c r="F83" s="835"/>
      <c r="G83" s="836"/>
      <c r="H83" s="795"/>
    </row>
    <row r="84" spans="2:8" ht="18" customHeight="1" thickBot="1">
      <c r="B84" s="830"/>
      <c r="C84" s="323" t="s">
        <v>310</v>
      </c>
      <c r="D84" s="324">
        <f>SUM(D71:D83)</f>
        <v>137000</v>
      </c>
      <c r="E84" s="837"/>
      <c r="F84" s="838"/>
      <c r="G84" s="839"/>
      <c r="H84" s="795"/>
    </row>
    <row r="85" spans="2:8" ht="15.75" thickTop="1"/>
  </sheetData>
  <sheetProtection formatCells="0" formatRows="0"/>
  <mergeCells count="21">
    <mergeCell ref="H70:H84"/>
    <mergeCell ref="B47:B48"/>
    <mergeCell ref="B71:B84"/>
    <mergeCell ref="E70:G70"/>
    <mergeCell ref="E71:G84"/>
    <mergeCell ref="F66:G66"/>
    <mergeCell ref="F67:G67"/>
    <mergeCell ref="D52:G52"/>
    <mergeCell ref="D46:G46"/>
    <mergeCell ref="D42:G42"/>
    <mergeCell ref="H65:H68"/>
    <mergeCell ref="H57:H63"/>
    <mergeCell ref="C43:G44"/>
    <mergeCell ref="C47:G48"/>
    <mergeCell ref="C53:G53"/>
    <mergeCell ref="B1:G1"/>
    <mergeCell ref="C39:G39"/>
    <mergeCell ref="H3:H37"/>
    <mergeCell ref="H43:H44"/>
    <mergeCell ref="B41:G41"/>
    <mergeCell ref="B43:B44"/>
  </mergeCells>
  <phoneticPr fontId="80" type="noConversion"/>
  <conditionalFormatting sqref="D52 D46 D42">
    <cfRule type="expression" dxfId="47" priority="3">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7"/>
  <sheetViews>
    <sheetView view="pageBreakPreview" zoomScale="60" zoomScaleNormal="70" workbookViewId="0">
      <selection activeCell="E16" sqref="E16:F16"/>
    </sheetView>
  </sheetViews>
  <sheetFormatPr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48" t="s">
        <v>670</v>
      </c>
      <c r="C1" s="849"/>
      <c r="D1" s="849"/>
      <c r="E1" s="849"/>
      <c r="F1" s="849"/>
      <c r="G1" s="849"/>
      <c r="H1" s="849"/>
      <c r="I1" s="849"/>
      <c r="J1" s="849"/>
      <c r="K1" s="849"/>
      <c r="L1" s="849"/>
      <c r="M1" s="849"/>
      <c r="N1" s="850"/>
      <c r="O1" s="120" t="s">
        <v>629</v>
      </c>
    </row>
    <row r="2" spans="1:15" ht="9" customHeight="1" thickBot="1">
      <c r="A2" s="5"/>
      <c r="B2" s="844"/>
      <c r="C2" s="845"/>
      <c r="D2" s="845"/>
      <c r="E2" s="845"/>
      <c r="F2" s="845"/>
      <c r="G2" s="845"/>
      <c r="H2" s="845"/>
      <c r="I2" s="845"/>
      <c r="J2" s="846"/>
      <c r="K2" s="845"/>
      <c r="L2" s="845"/>
      <c r="M2" s="845"/>
      <c r="N2" s="847"/>
      <c r="O2" s="366"/>
    </row>
    <row r="3" spans="1:15" ht="28.5" customHeight="1" thickBot="1">
      <c r="A3" s="5"/>
      <c r="B3" s="842" t="s">
        <v>489</v>
      </c>
      <c r="C3" s="831"/>
      <c r="D3" s="831"/>
      <c r="E3" s="831"/>
      <c r="F3" s="831"/>
      <c r="G3" s="831"/>
      <c r="H3" s="831"/>
      <c r="I3" s="831"/>
      <c r="J3" s="843"/>
      <c r="K3" s="831"/>
      <c r="L3" s="831"/>
      <c r="M3" s="831"/>
      <c r="N3" s="832"/>
      <c r="O3" s="119" t="s">
        <v>710</v>
      </c>
    </row>
    <row r="4" spans="1:15" ht="30" customHeight="1" thickBot="1">
      <c r="A4" s="5"/>
      <c r="B4" s="367" t="s">
        <v>490</v>
      </c>
      <c r="C4" s="59">
        <v>1</v>
      </c>
      <c r="D4" s="59">
        <v>2</v>
      </c>
      <c r="E4" s="60">
        <v>3</v>
      </c>
      <c r="F4" s="58">
        <v>4</v>
      </c>
      <c r="G4" s="31">
        <v>5</v>
      </c>
      <c r="H4" s="31">
        <v>6</v>
      </c>
      <c r="I4" s="32">
        <v>7</v>
      </c>
      <c r="J4" s="32">
        <v>8</v>
      </c>
      <c r="K4" s="32">
        <v>9</v>
      </c>
      <c r="L4" s="32">
        <v>10</v>
      </c>
      <c r="M4" s="31">
        <v>11</v>
      </c>
      <c r="N4" s="368">
        <v>12</v>
      </c>
      <c r="O4" s="770" t="s">
        <v>410</v>
      </c>
    </row>
    <row r="5" spans="1:15" ht="30.75" customHeight="1" thickBot="1">
      <c r="A5" s="5"/>
      <c r="B5" s="369" t="s">
        <v>333</v>
      </c>
      <c r="C5" s="154">
        <v>10</v>
      </c>
      <c r="D5" s="154">
        <v>11</v>
      </c>
      <c r="E5" s="154">
        <v>12</v>
      </c>
      <c r="F5" s="154">
        <v>1</v>
      </c>
      <c r="G5" s="154">
        <v>2</v>
      </c>
      <c r="H5" s="154">
        <v>3</v>
      </c>
      <c r="I5" s="154">
        <v>4</v>
      </c>
      <c r="J5" s="154">
        <v>5</v>
      </c>
      <c r="K5" s="154">
        <v>6</v>
      </c>
      <c r="L5" s="154">
        <v>7</v>
      </c>
      <c r="M5" s="154">
        <v>8</v>
      </c>
      <c r="N5" s="154">
        <v>9</v>
      </c>
      <c r="O5" s="771"/>
    </row>
    <row r="6" spans="1:15" ht="33" customHeight="1">
      <c r="A6" s="5"/>
      <c r="B6" s="374" t="s">
        <v>108</v>
      </c>
      <c r="C6" s="375" t="s">
        <v>334</v>
      </c>
      <c r="D6" s="375"/>
      <c r="E6" s="375"/>
      <c r="F6" s="375"/>
      <c r="G6" s="375"/>
      <c r="H6" s="375"/>
      <c r="I6" s="375"/>
      <c r="J6" s="375"/>
      <c r="K6" s="375"/>
      <c r="L6" s="375"/>
      <c r="M6" s="375"/>
      <c r="N6" s="376"/>
      <c r="O6" s="771"/>
    </row>
    <row r="7" spans="1:15" ht="33" customHeight="1">
      <c r="A7" s="5"/>
      <c r="B7" s="370" t="s">
        <v>109</v>
      </c>
      <c r="C7" s="377" t="s">
        <v>334</v>
      </c>
      <c r="D7" s="377"/>
      <c r="E7" s="377"/>
      <c r="F7" s="377"/>
      <c r="G7" s="377"/>
      <c r="H7" s="377"/>
      <c r="I7" s="377"/>
      <c r="J7" s="377"/>
      <c r="K7" s="377"/>
      <c r="L7" s="377"/>
      <c r="M7" s="377"/>
      <c r="N7" s="378"/>
      <c r="O7" s="771"/>
    </row>
    <row r="8" spans="1:15" ht="33" customHeight="1">
      <c r="A8" s="5"/>
      <c r="B8" s="370" t="s">
        <v>110</v>
      </c>
      <c r="C8" s="377" t="s">
        <v>334</v>
      </c>
      <c r="D8" s="377"/>
      <c r="E8" s="377"/>
      <c r="F8" s="377"/>
      <c r="G8" s="377"/>
      <c r="H8" s="377"/>
      <c r="I8" s="377"/>
      <c r="J8" s="377"/>
      <c r="K8" s="377"/>
      <c r="L8" s="377"/>
      <c r="M8" s="377"/>
      <c r="N8" s="378"/>
      <c r="O8" s="771"/>
    </row>
    <row r="9" spans="1:15" ht="33" customHeight="1">
      <c r="A9" s="5"/>
      <c r="B9" s="370" t="s">
        <v>152</v>
      </c>
      <c r="C9" s="377" t="s">
        <v>334</v>
      </c>
      <c r="D9" s="377"/>
      <c r="E9" s="377"/>
      <c r="F9" s="377"/>
      <c r="G9" s="377"/>
      <c r="H9" s="377" t="s">
        <v>334</v>
      </c>
      <c r="I9" s="377"/>
      <c r="J9" s="377"/>
      <c r="K9" s="377"/>
      <c r="L9" s="377" t="s">
        <v>334</v>
      </c>
      <c r="M9" s="377"/>
      <c r="N9" s="662"/>
      <c r="O9" s="771"/>
    </row>
    <row r="10" spans="1:15" ht="33" customHeight="1">
      <c r="A10" s="5"/>
      <c r="B10" s="370" t="s">
        <v>111</v>
      </c>
      <c r="C10" s="377" t="s">
        <v>334</v>
      </c>
      <c r="D10" s="377" t="s">
        <v>334</v>
      </c>
      <c r="E10" s="377" t="s">
        <v>334</v>
      </c>
      <c r="F10" s="377" t="s">
        <v>334</v>
      </c>
      <c r="G10" s="377" t="s">
        <v>334</v>
      </c>
      <c r="H10" s="377" t="s">
        <v>334</v>
      </c>
      <c r="I10" s="377" t="s">
        <v>334</v>
      </c>
      <c r="J10" s="377" t="s">
        <v>334</v>
      </c>
      <c r="K10" s="377" t="s">
        <v>334</v>
      </c>
      <c r="L10" s="377" t="s">
        <v>334</v>
      </c>
      <c r="M10" s="377" t="s">
        <v>334</v>
      </c>
      <c r="N10" s="377" t="s">
        <v>334</v>
      </c>
      <c r="O10" s="771"/>
    </row>
    <row r="11" spans="1:15" ht="33" customHeight="1">
      <c r="A11" s="5"/>
      <c r="B11" s="370" t="s">
        <v>112</v>
      </c>
      <c r="C11" s="377" t="s">
        <v>334</v>
      </c>
      <c r="D11" s="377" t="s">
        <v>334</v>
      </c>
      <c r="E11" s="377" t="s">
        <v>334</v>
      </c>
      <c r="F11" s="377" t="s">
        <v>334</v>
      </c>
      <c r="G11" s="377" t="s">
        <v>334</v>
      </c>
      <c r="H11" s="377" t="s">
        <v>334</v>
      </c>
      <c r="I11" s="377" t="s">
        <v>334</v>
      </c>
      <c r="J11" s="377" t="s">
        <v>334</v>
      </c>
      <c r="K11" s="377" t="s">
        <v>334</v>
      </c>
      <c r="L11" s="377" t="s">
        <v>334</v>
      </c>
      <c r="M11" s="377" t="s">
        <v>334</v>
      </c>
      <c r="N11" s="377" t="s">
        <v>334</v>
      </c>
      <c r="O11" s="771"/>
    </row>
    <row r="12" spans="1:15" ht="33" customHeight="1">
      <c r="A12" s="5"/>
      <c r="B12" s="370" t="s">
        <v>113</v>
      </c>
      <c r="C12" s="377"/>
      <c r="D12" s="377"/>
      <c r="E12" s="377" t="s">
        <v>334</v>
      </c>
      <c r="F12" s="377"/>
      <c r="G12" s="377"/>
      <c r="H12" s="377"/>
      <c r="I12" s="377"/>
      <c r="J12" s="377"/>
      <c r="K12" s="377"/>
      <c r="L12" s="377"/>
      <c r="M12" s="377"/>
      <c r="N12" s="378"/>
      <c r="O12" s="771"/>
    </row>
    <row r="13" spans="1:15" ht="33" customHeight="1">
      <c r="A13" s="5"/>
      <c r="B13" s="370" t="s">
        <v>758</v>
      </c>
      <c r="C13" s="377" t="s">
        <v>334</v>
      </c>
      <c r="D13" s="377" t="s">
        <v>334</v>
      </c>
      <c r="E13" s="377"/>
      <c r="F13" s="377"/>
      <c r="G13" s="377"/>
      <c r="H13" s="377"/>
      <c r="I13" s="377"/>
      <c r="J13" s="377"/>
      <c r="K13" s="377"/>
      <c r="L13" s="377"/>
      <c r="M13" s="377"/>
      <c r="N13" s="378"/>
      <c r="O13" s="771"/>
    </row>
    <row r="14" spans="1:15" ht="33" customHeight="1">
      <c r="A14" s="5"/>
      <c r="B14" s="370" t="s">
        <v>151</v>
      </c>
      <c r="C14" s="377"/>
      <c r="D14" s="377"/>
      <c r="E14" s="377"/>
      <c r="F14" s="377" t="s">
        <v>334</v>
      </c>
      <c r="G14" s="377"/>
      <c r="H14" s="377"/>
      <c r="I14" s="377"/>
      <c r="J14" s="377"/>
      <c r="K14" s="377"/>
      <c r="L14" s="377"/>
      <c r="M14" s="377"/>
      <c r="N14" s="378"/>
      <c r="O14" s="771"/>
    </row>
    <row r="15" spans="1:15" ht="33" customHeight="1">
      <c r="A15" s="5"/>
      <c r="B15" s="370" t="s">
        <v>114</v>
      </c>
      <c r="C15" s="377"/>
      <c r="D15" s="377"/>
      <c r="E15" s="377"/>
      <c r="F15" s="377"/>
      <c r="G15" s="377"/>
      <c r="H15" s="377"/>
      <c r="I15" s="377"/>
      <c r="J15" s="377"/>
      <c r="K15" s="377"/>
      <c r="L15" s="377"/>
      <c r="M15" s="377"/>
      <c r="N15" s="378" t="s">
        <v>334</v>
      </c>
      <c r="O15" s="771"/>
    </row>
    <row r="16" spans="1:15" ht="33" customHeight="1">
      <c r="A16" s="5"/>
      <c r="B16" s="370" t="s">
        <v>115</v>
      </c>
      <c r="C16" s="377"/>
      <c r="D16" s="377"/>
      <c r="E16" s="377"/>
      <c r="F16" s="377"/>
      <c r="G16" s="377"/>
      <c r="H16" s="377"/>
      <c r="I16" s="377"/>
      <c r="J16" s="377"/>
      <c r="K16" s="377"/>
      <c r="L16" s="377"/>
      <c r="M16" s="377"/>
      <c r="N16" s="378" t="s">
        <v>334</v>
      </c>
      <c r="O16" s="771"/>
    </row>
    <row r="17" spans="1:15" ht="33" customHeight="1">
      <c r="A17" s="5"/>
      <c r="B17" s="370" t="s">
        <v>645</v>
      </c>
      <c r="C17" s="377"/>
      <c r="D17" s="377"/>
      <c r="E17" s="377"/>
      <c r="F17" s="377"/>
      <c r="G17" s="377"/>
      <c r="H17" s="377"/>
      <c r="I17" s="377"/>
      <c r="J17" s="377"/>
      <c r="K17" s="377"/>
      <c r="L17" s="377"/>
      <c r="M17" s="377"/>
      <c r="N17" s="378"/>
      <c r="O17" s="771"/>
    </row>
    <row r="18" spans="1:15" ht="33" customHeight="1" thickBot="1">
      <c r="A18" s="5"/>
      <c r="B18" s="371" t="s">
        <v>646</v>
      </c>
      <c r="C18" s="372"/>
      <c r="D18" s="372"/>
      <c r="E18" s="372"/>
      <c r="F18" s="372"/>
      <c r="G18" s="372"/>
      <c r="H18" s="372"/>
      <c r="I18" s="372"/>
      <c r="J18" s="372"/>
      <c r="K18" s="372"/>
      <c r="L18" s="372"/>
      <c r="M18" s="372"/>
      <c r="N18" s="373"/>
      <c r="O18" s="772"/>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honeticPr fontId="80" type="noConversion"/>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view="pageBreakPreview" topLeftCell="A79" zoomScale="70" zoomScaleNormal="70" zoomScaleSheetLayoutView="70" workbookViewId="0">
      <selection activeCell="B86" sqref="B86:D86"/>
    </sheetView>
  </sheetViews>
  <sheetFormatPr defaultRowHeight="15"/>
  <cols>
    <col min="1" max="1" width="3.5703125" style="182" customWidth="1"/>
    <col min="2" max="2" width="38.7109375" style="24" customWidth="1"/>
    <col min="3" max="3" width="10.5703125" style="24"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81" t="s">
        <v>671</v>
      </c>
      <c r="C1" s="882"/>
      <c r="D1" s="882"/>
      <c r="E1" s="882"/>
      <c r="F1" s="883"/>
      <c r="G1" s="120" t="s">
        <v>629</v>
      </c>
    </row>
    <row r="2" spans="1:7" ht="27.75" customHeight="1" thickBot="1">
      <c r="B2" s="250" t="s">
        <v>492</v>
      </c>
      <c r="C2" s="251"/>
      <c r="D2" s="86"/>
      <c r="E2" s="86"/>
      <c r="F2" s="239"/>
      <c r="G2" s="119" t="s">
        <v>713</v>
      </c>
    </row>
    <row r="3" spans="1:7" ht="258.75" customHeight="1" thickBot="1">
      <c r="B3" s="61" t="s">
        <v>493</v>
      </c>
      <c r="C3" s="884" t="s">
        <v>116</v>
      </c>
      <c r="D3" s="887"/>
      <c r="E3" s="887"/>
      <c r="F3" s="888"/>
      <c r="G3" s="938" t="s">
        <v>422</v>
      </c>
    </row>
    <row r="4" spans="1:7" ht="21.75" customHeight="1">
      <c r="A4" s="182" t="s">
        <v>334</v>
      </c>
      <c r="B4" s="884" t="s">
        <v>350</v>
      </c>
      <c r="C4" s="190"/>
      <c r="D4" s="889" t="s">
        <v>344</v>
      </c>
      <c r="E4" s="889"/>
      <c r="F4" s="890"/>
      <c r="G4" s="939"/>
    </row>
    <row r="5" spans="1:7" ht="21.75" customHeight="1">
      <c r="B5" s="885"/>
      <c r="C5" s="191"/>
      <c r="D5" s="875" t="s">
        <v>345</v>
      </c>
      <c r="E5" s="875"/>
      <c r="F5" s="876"/>
      <c r="G5" s="939"/>
    </row>
    <row r="6" spans="1:7" ht="21.75" customHeight="1">
      <c r="B6" s="885"/>
      <c r="C6" s="191"/>
      <c r="D6" s="875" t="s">
        <v>346</v>
      </c>
      <c r="E6" s="875"/>
      <c r="F6" s="876"/>
      <c r="G6" s="939"/>
    </row>
    <row r="7" spans="1:7" ht="21.75" customHeight="1">
      <c r="B7" s="885"/>
      <c r="C7" s="191"/>
      <c r="D7" s="875" t="s">
        <v>347</v>
      </c>
      <c r="E7" s="875"/>
      <c r="F7" s="876"/>
      <c r="G7" s="939"/>
    </row>
    <row r="8" spans="1:7" ht="21.75" customHeight="1">
      <c r="B8" s="885"/>
      <c r="C8" s="191" t="s">
        <v>334</v>
      </c>
      <c r="D8" s="875" t="s">
        <v>348</v>
      </c>
      <c r="E8" s="875"/>
      <c r="F8" s="876"/>
      <c r="G8" s="939"/>
    </row>
    <row r="9" spans="1:7" ht="22.5" customHeight="1" thickBot="1">
      <c r="B9" s="886"/>
      <c r="C9" s="192"/>
      <c r="D9" s="878" t="s">
        <v>349</v>
      </c>
      <c r="E9" s="878"/>
      <c r="F9" s="879"/>
      <c r="G9" s="939"/>
    </row>
    <row r="10" spans="1:7" ht="69" customHeight="1">
      <c r="B10" s="18" t="s">
        <v>654</v>
      </c>
      <c r="C10" s="851" t="s">
        <v>754</v>
      </c>
      <c r="D10" s="852"/>
      <c r="E10" s="852"/>
      <c r="F10" s="853"/>
      <c r="G10" s="785"/>
    </row>
    <row r="11" spans="1:7" ht="65.25" customHeight="1" thickBot="1">
      <c r="B11" s="17" t="s">
        <v>494</v>
      </c>
      <c r="C11" s="854"/>
      <c r="D11" s="855"/>
      <c r="E11" s="855"/>
      <c r="F11" s="856"/>
      <c r="G11" s="785"/>
    </row>
    <row r="12" spans="1:7" ht="43.5" customHeight="1">
      <c r="B12" s="860" t="s">
        <v>495</v>
      </c>
      <c r="C12" s="857" t="s">
        <v>117</v>
      </c>
      <c r="D12" s="858"/>
      <c r="E12" s="858"/>
      <c r="F12" s="859"/>
      <c r="G12" s="785"/>
    </row>
    <row r="13" spans="1:7" ht="77.25" customHeight="1" thickBot="1">
      <c r="B13" s="861"/>
      <c r="C13" s="854"/>
      <c r="D13" s="855"/>
      <c r="E13" s="855"/>
      <c r="F13" s="856"/>
      <c r="G13" s="785"/>
    </row>
    <row r="14" spans="1:7" ht="133.5" customHeight="1" thickBot="1">
      <c r="B14" s="47" t="s">
        <v>647</v>
      </c>
      <c r="C14" s="768" t="s">
        <v>118</v>
      </c>
      <c r="D14" s="891"/>
      <c r="E14" s="891"/>
      <c r="F14" s="769"/>
      <c r="G14" s="785"/>
    </row>
    <row r="15" spans="1:7" ht="16.5" thickBot="1">
      <c r="B15" s="10"/>
      <c r="C15" s="10"/>
      <c r="G15" s="106"/>
    </row>
    <row r="16" spans="1:7" ht="26.25" customHeight="1" thickBot="1">
      <c r="B16" s="250" t="s">
        <v>496</v>
      </c>
      <c r="C16" s="251"/>
      <c r="D16" s="86"/>
      <c r="E16" s="86"/>
      <c r="F16" s="239"/>
      <c r="G16" s="107"/>
    </row>
    <row r="17" spans="1:7" ht="35.25" customHeight="1" thickBot="1">
      <c r="A17" s="181">
        <v>1000</v>
      </c>
      <c r="B17" s="45" t="s">
        <v>424</v>
      </c>
      <c r="C17" s="50">
        <f>LEN(C18)</f>
        <v>129</v>
      </c>
      <c r="D17" s="796" t="str">
        <f>IF(C17&gt;A17,CONCATENATE("Karaktertúllépés! Kérjük, válaszát maximum ",A17," karakterben foglalja össze!"),CONCATENATE("Még beírható karakterek száma:   ",A17-C17))</f>
        <v>Még beírható karakterek száma:   871</v>
      </c>
      <c r="E17" s="898"/>
      <c r="F17" s="797"/>
    </row>
    <row r="18" spans="1:7" ht="153" customHeight="1">
      <c r="B18" s="18" t="s">
        <v>354</v>
      </c>
      <c r="C18" s="864" t="s">
        <v>8</v>
      </c>
      <c r="D18" s="865"/>
      <c r="E18" s="865"/>
      <c r="F18" s="866"/>
      <c r="G18" s="880" t="s">
        <v>403</v>
      </c>
    </row>
    <row r="19" spans="1:7" ht="137.25" customHeight="1" thickBot="1">
      <c r="B19" s="17"/>
      <c r="C19" s="867"/>
      <c r="D19" s="868"/>
      <c r="E19" s="868"/>
      <c r="F19" s="869"/>
      <c r="G19" s="880"/>
    </row>
    <row r="20" spans="1:7" ht="98.25" customHeight="1" thickBot="1">
      <c r="B20" s="46" t="s">
        <v>497</v>
      </c>
      <c r="C20" s="899" t="s">
        <v>119</v>
      </c>
      <c r="D20" s="900"/>
      <c r="E20" s="900"/>
      <c r="F20" s="901"/>
      <c r="G20" s="880"/>
    </row>
    <row r="21" spans="1:7" ht="81" customHeight="1" thickBot="1">
      <c r="B21" s="52" t="s">
        <v>648</v>
      </c>
      <c r="C21" s="955" t="s">
        <v>120</v>
      </c>
      <c r="D21" s="956"/>
      <c r="E21" s="956"/>
      <c r="F21" s="957"/>
      <c r="G21" s="880"/>
    </row>
    <row r="22" spans="1:7" ht="21.75" customHeight="1">
      <c r="A22" s="182" t="s">
        <v>334</v>
      </c>
      <c r="B22" s="862" t="s">
        <v>498</v>
      </c>
      <c r="C22" s="197"/>
      <c r="D22" s="892" t="s">
        <v>351</v>
      </c>
      <c r="E22" s="889"/>
      <c r="F22" s="890"/>
      <c r="G22" s="943"/>
    </row>
    <row r="23" spans="1:7" ht="21.75" customHeight="1">
      <c r="B23" s="880"/>
      <c r="C23" s="198"/>
      <c r="D23" s="874" t="s">
        <v>352</v>
      </c>
      <c r="E23" s="875"/>
      <c r="F23" s="876"/>
      <c r="G23" s="943"/>
    </row>
    <row r="24" spans="1:7" ht="21.75" customHeight="1" thickBot="1">
      <c r="B24" s="863"/>
      <c r="C24" s="199" t="s">
        <v>334</v>
      </c>
      <c r="D24" s="877" t="s">
        <v>353</v>
      </c>
      <c r="E24" s="878"/>
      <c r="F24" s="879"/>
      <c r="G24" s="943"/>
    </row>
    <row r="25" spans="1:7" ht="30" customHeight="1">
      <c r="B25" s="862" t="s">
        <v>499</v>
      </c>
      <c r="C25" s="822" t="s">
        <v>377</v>
      </c>
      <c r="D25" s="823"/>
      <c r="E25" s="823"/>
      <c r="F25" s="870"/>
      <c r="G25" s="880"/>
    </row>
    <row r="26" spans="1:7" ht="30" customHeight="1" thickBot="1">
      <c r="B26" s="863"/>
      <c r="C26" s="871"/>
      <c r="D26" s="872"/>
      <c r="E26" s="872"/>
      <c r="F26" s="873"/>
      <c r="G26" s="880"/>
    </row>
    <row r="27" spans="1:7" ht="71.25" customHeight="1" thickBot="1">
      <c r="B27" s="53" t="s">
        <v>500</v>
      </c>
      <c r="C27" s="895" t="s">
        <v>377</v>
      </c>
      <c r="D27" s="896"/>
      <c r="E27" s="896"/>
      <c r="F27" s="897"/>
      <c r="G27" s="880"/>
    </row>
    <row r="28" spans="1:7" ht="51.75" customHeight="1" thickBot="1">
      <c r="B28" s="51" t="s">
        <v>501</v>
      </c>
      <c r="C28" s="895" t="s">
        <v>377</v>
      </c>
      <c r="D28" s="896"/>
      <c r="E28" s="896"/>
      <c r="F28" s="897"/>
      <c r="G28" s="880"/>
    </row>
    <row r="29" spans="1:7" ht="20.25" customHeight="1">
      <c r="A29" s="182" t="s">
        <v>334</v>
      </c>
      <c r="B29" s="893" t="s">
        <v>395</v>
      </c>
      <c r="C29" s="190" t="s">
        <v>334</v>
      </c>
      <c r="D29" s="889" t="s">
        <v>335</v>
      </c>
      <c r="E29" s="889"/>
      <c r="F29" s="890"/>
    </row>
    <row r="30" spans="1:7" ht="20.25" customHeight="1">
      <c r="B30" s="880"/>
      <c r="C30" s="191" t="s">
        <v>334</v>
      </c>
      <c r="D30" s="875" t="s">
        <v>336</v>
      </c>
      <c r="E30" s="875"/>
      <c r="F30" s="876"/>
    </row>
    <row r="31" spans="1:7" ht="20.25" customHeight="1">
      <c r="B31" s="880"/>
      <c r="C31" s="191" t="s">
        <v>334</v>
      </c>
      <c r="D31" s="875" t="s">
        <v>337</v>
      </c>
      <c r="E31" s="875"/>
      <c r="F31" s="876"/>
    </row>
    <row r="32" spans="1:7" ht="20.25" customHeight="1" thickBot="1">
      <c r="B32" s="894"/>
      <c r="C32" s="192" t="s">
        <v>334</v>
      </c>
      <c r="D32" s="878" t="s">
        <v>338</v>
      </c>
      <c r="E32" s="878"/>
      <c r="F32" s="879"/>
    </row>
    <row r="33" spans="1:6" ht="20.25" customHeight="1">
      <c r="A33" s="182" t="s">
        <v>334</v>
      </c>
      <c r="B33" s="893" t="s">
        <v>396</v>
      </c>
      <c r="C33" s="190"/>
      <c r="D33" s="889" t="s">
        <v>339</v>
      </c>
      <c r="E33" s="889"/>
      <c r="F33" s="890"/>
    </row>
    <row r="34" spans="1:6" ht="20.25" customHeight="1">
      <c r="B34" s="880"/>
      <c r="C34" s="191" t="s">
        <v>334</v>
      </c>
      <c r="D34" s="875" t="s">
        <v>340</v>
      </c>
      <c r="E34" s="875"/>
      <c r="F34" s="876"/>
    </row>
    <row r="35" spans="1:6" ht="20.25" customHeight="1">
      <c r="B35" s="880"/>
      <c r="C35" s="191" t="s">
        <v>334</v>
      </c>
      <c r="D35" s="875" t="s">
        <v>341</v>
      </c>
      <c r="E35" s="875"/>
      <c r="F35" s="876"/>
    </row>
    <row r="36" spans="1:6" ht="20.25" customHeight="1">
      <c r="B36" s="880"/>
      <c r="C36" s="191" t="s">
        <v>334</v>
      </c>
      <c r="D36" s="875" t="s">
        <v>342</v>
      </c>
      <c r="E36" s="875"/>
      <c r="F36" s="876"/>
    </row>
    <row r="37" spans="1:6" ht="20.25" customHeight="1" thickBot="1">
      <c r="B37" s="894"/>
      <c r="C37" s="192" t="s">
        <v>334</v>
      </c>
      <c r="D37" s="878" t="s">
        <v>343</v>
      </c>
      <c r="E37" s="878"/>
      <c r="F37" s="879"/>
    </row>
    <row r="38" spans="1:6" ht="27" customHeight="1" thickBot="1">
      <c r="A38" s="181">
        <v>500</v>
      </c>
      <c r="B38" s="45" t="s">
        <v>424</v>
      </c>
      <c r="C38" s="213">
        <f>LEN(C39)</f>
        <v>240</v>
      </c>
      <c r="D38" s="952" t="str">
        <f>IF(C38&gt;A38,CONCATENATE("Karaktertúllépés! Kérjük, válaszát maximum ",A38," karakterben foglalja össze!"),CONCATENATE("Még beírható karakterek száma:   ",A38-C38))</f>
        <v>Még beírható karakterek száma:   260</v>
      </c>
      <c r="E38" s="953"/>
      <c r="F38" s="954"/>
    </row>
    <row r="39" spans="1:6" ht="151.5" customHeight="1" thickBot="1">
      <c r="B39" s="49" t="s">
        <v>293</v>
      </c>
      <c r="C39" s="926" t="s">
        <v>10</v>
      </c>
      <c r="D39" s="927"/>
      <c r="E39" s="927"/>
      <c r="F39" s="928"/>
    </row>
    <row r="40" spans="1:6" ht="159.75" customHeight="1" thickBot="1">
      <c r="B40" s="49" t="s">
        <v>294</v>
      </c>
      <c r="C40" s="782" t="s">
        <v>9</v>
      </c>
      <c r="D40" s="783"/>
      <c r="E40" s="783"/>
      <c r="F40" s="784"/>
    </row>
    <row r="41" spans="1:6" ht="15.75" thickBot="1">
      <c r="B41" s="26"/>
      <c r="C41" s="26"/>
      <c r="D41" s="27"/>
      <c r="E41" s="28"/>
      <c r="F41" s="27"/>
    </row>
    <row r="42" spans="1:6" ht="34.5" customHeight="1" thickBot="1">
      <c r="A42" s="181">
        <v>250</v>
      </c>
      <c r="B42" s="45" t="s">
        <v>424</v>
      </c>
      <c r="C42" s="950">
        <f>LEN(E43)</f>
        <v>66</v>
      </c>
      <c r="D42" s="951"/>
      <c r="E42" s="796" t="str">
        <f>IF(C42&gt;A42,CONCATENATE("Karaktertúllépés! Kérjük, válaszát maximum ",A42," karakterben foglalja össze!"),CONCATENATE("Még beírható karakterek száma:   ",A42-C42))</f>
        <v>Még beírható karakterek száma:   184</v>
      </c>
      <c r="F42" s="797"/>
    </row>
    <row r="43" spans="1:6" ht="42" customHeight="1">
      <c r="A43" s="182" t="s">
        <v>334</v>
      </c>
      <c r="B43" s="916" t="s">
        <v>380</v>
      </c>
      <c r="C43" s="190"/>
      <c r="D43" s="187" t="s">
        <v>356</v>
      </c>
      <c r="E43" s="865" t="s">
        <v>753</v>
      </c>
      <c r="F43" s="866"/>
    </row>
    <row r="44" spans="1:6" ht="42" customHeight="1">
      <c r="B44" s="916"/>
      <c r="C44" s="191" t="s">
        <v>334</v>
      </c>
      <c r="D44" s="188" t="s">
        <v>360</v>
      </c>
      <c r="E44" s="924"/>
      <c r="F44" s="925"/>
    </row>
    <row r="45" spans="1:6" ht="42" customHeight="1">
      <c r="B45" s="916"/>
      <c r="C45" s="191"/>
      <c r="D45" s="188" t="s">
        <v>357</v>
      </c>
      <c r="E45" s="924"/>
      <c r="F45" s="925"/>
    </row>
    <row r="46" spans="1:6" ht="42" customHeight="1">
      <c r="B46" s="916"/>
      <c r="C46" s="191"/>
      <c r="D46" s="188" t="s">
        <v>359</v>
      </c>
      <c r="E46" s="924"/>
      <c r="F46" s="925"/>
    </row>
    <row r="47" spans="1:6" ht="42" customHeight="1" thickBot="1">
      <c r="B47" s="917"/>
      <c r="C47" s="192"/>
      <c r="D47" s="189" t="s">
        <v>358</v>
      </c>
      <c r="E47" s="868"/>
      <c r="F47" s="869"/>
    </row>
    <row r="48" spans="1:6" ht="16.5" thickBot="1">
      <c r="B48" s="10"/>
      <c r="C48" s="10"/>
    </row>
    <row r="49" spans="2:7" ht="25.5" customHeight="1">
      <c r="B49" s="256" t="s">
        <v>502</v>
      </c>
      <c r="C49" s="257"/>
      <c r="D49" s="115"/>
      <c r="E49" s="115"/>
      <c r="F49" s="116"/>
    </row>
    <row r="50" spans="2:7" ht="27" customHeight="1" thickBot="1">
      <c r="B50" s="929" t="s">
        <v>503</v>
      </c>
      <c r="C50" s="930"/>
      <c r="D50" s="930"/>
      <c r="E50" s="930"/>
      <c r="F50" s="931"/>
    </row>
    <row r="51" spans="2:7" ht="60.75" customHeight="1" thickBot="1">
      <c r="B51" s="21" t="s">
        <v>332</v>
      </c>
      <c r="C51" s="907" t="s">
        <v>505</v>
      </c>
      <c r="D51" s="908"/>
      <c r="E51" s="155" t="s">
        <v>506</v>
      </c>
      <c r="F51" s="163" t="s">
        <v>507</v>
      </c>
      <c r="G51" s="940" t="s">
        <v>404</v>
      </c>
    </row>
    <row r="52" spans="2:7" ht="60.75" customHeight="1" thickBot="1">
      <c r="B52" s="159" t="s">
        <v>714</v>
      </c>
      <c r="C52" s="867" t="s">
        <v>725</v>
      </c>
      <c r="D52" s="869"/>
      <c r="E52" s="142" t="s">
        <v>738</v>
      </c>
      <c r="F52" s="150" t="s">
        <v>742</v>
      </c>
      <c r="G52" s="941"/>
    </row>
    <row r="53" spans="2:7" ht="60.75" customHeight="1" thickBot="1">
      <c r="B53" s="149" t="s">
        <v>715</v>
      </c>
      <c r="C53" s="926" t="s">
        <v>727</v>
      </c>
      <c r="D53" s="928"/>
      <c r="E53" s="142" t="s">
        <v>739</v>
      </c>
      <c r="F53" s="150" t="s">
        <v>741</v>
      </c>
      <c r="G53" s="941"/>
    </row>
    <row r="54" spans="2:7" ht="60.75" customHeight="1" thickBot="1">
      <c r="B54" s="151" t="s">
        <v>724</v>
      </c>
      <c r="C54" s="926" t="s">
        <v>726</v>
      </c>
      <c r="D54" s="928"/>
      <c r="E54" s="152" t="s">
        <v>740</v>
      </c>
      <c r="F54" s="153" t="s">
        <v>743</v>
      </c>
      <c r="G54" s="942"/>
    </row>
    <row r="55" spans="2:7">
      <c r="B55" s="23"/>
      <c r="C55" s="23"/>
    </row>
    <row r="56" spans="2:7" ht="48" customHeight="1" thickBot="1">
      <c r="B56" s="937" t="s">
        <v>186</v>
      </c>
      <c r="C56" s="937"/>
      <c r="D56" s="937"/>
      <c r="E56" s="937"/>
      <c r="F56" s="937"/>
    </row>
    <row r="57" spans="2:7" ht="23.25" customHeight="1" thickBot="1">
      <c r="B57" s="148" t="s">
        <v>508</v>
      </c>
      <c r="C57" s="907" t="s">
        <v>509</v>
      </c>
      <c r="D57" s="908"/>
      <c r="E57" s="157" t="s">
        <v>510</v>
      </c>
      <c r="F57" s="112" t="s">
        <v>512</v>
      </c>
    </row>
    <row r="58" spans="2:7" ht="31.5" customHeight="1">
      <c r="B58" s="29" t="s">
        <v>504</v>
      </c>
      <c r="C58" s="913" t="s">
        <v>511</v>
      </c>
      <c r="D58" s="904"/>
      <c r="E58" s="108" t="s">
        <v>511</v>
      </c>
      <c r="F58" s="110" t="s">
        <v>511</v>
      </c>
    </row>
    <row r="59" spans="2:7" ht="27" customHeight="1">
      <c r="B59" s="143"/>
      <c r="C59" s="905" t="s">
        <v>121</v>
      </c>
      <c r="D59" s="906"/>
      <c r="E59" s="144" t="s">
        <v>122</v>
      </c>
      <c r="F59" s="145" t="s">
        <v>123</v>
      </c>
    </row>
    <row r="60" spans="2:7" ht="27" customHeight="1">
      <c r="B60" s="143" t="s">
        <v>714</v>
      </c>
      <c r="C60" s="909">
        <v>5000</v>
      </c>
      <c r="D60" s="910"/>
      <c r="E60" s="517">
        <v>8000</v>
      </c>
      <c r="F60" s="518">
        <v>8000</v>
      </c>
    </row>
    <row r="61" spans="2:7" ht="27" customHeight="1">
      <c r="B61" s="143" t="s">
        <v>715</v>
      </c>
      <c r="C61" s="909">
        <v>3000</v>
      </c>
      <c r="D61" s="910"/>
      <c r="E61" s="517">
        <v>5000</v>
      </c>
      <c r="F61" s="518">
        <v>5000</v>
      </c>
    </row>
    <row r="62" spans="2:7" ht="27" customHeight="1" thickBot="1">
      <c r="B62" s="146" t="s">
        <v>724</v>
      </c>
      <c r="C62" s="911">
        <v>3000</v>
      </c>
      <c r="D62" s="912"/>
      <c r="E62" s="519">
        <v>7600</v>
      </c>
      <c r="F62" s="520">
        <v>6000</v>
      </c>
    </row>
    <row r="63" spans="2:7" ht="27" customHeight="1" thickBot="1">
      <c r="B63" s="162" t="s">
        <v>513</v>
      </c>
      <c r="C63" s="932">
        <v>3000</v>
      </c>
      <c r="D63" s="933"/>
      <c r="E63" s="521">
        <v>6000</v>
      </c>
      <c r="F63" s="522">
        <v>5500</v>
      </c>
    </row>
    <row r="64" spans="2:7" ht="11.25" customHeight="1" thickBot="1">
      <c r="B64" s="10"/>
      <c r="C64" s="10"/>
    </row>
    <row r="65" spans="1:7" ht="63.75" customHeight="1" thickBot="1">
      <c r="B65" s="22" t="s">
        <v>187</v>
      </c>
      <c r="C65" s="782" t="s">
        <v>124</v>
      </c>
      <c r="D65" s="783"/>
      <c r="E65" s="783"/>
      <c r="F65" s="784"/>
    </row>
    <row r="66" spans="1:7" ht="57" customHeight="1" thickBot="1">
      <c r="B66" s="111" t="s">
        <v>514</v>
      </c>
      <c r="C66" s="782" t="s">
        <v>125</v>
      </c>
      <c r="D66" s="783"/>
      <c r="E66" s="783"/>
      <c r="F66" s="784"/>
    </row>
    <row r="67" spans="1:7" ht="31.5" customHeight="1">
      <c r="B67" s="934" t="s">
        <v>515</v>
      </c>
      <c r="C67" s="884" t="s">
        <v>191</v>
      </c>
      <c r="D67" s="888"/>
      <c r="E67" s="948" t="s">
        <v>225</v>
      </c>
      <c r="F67" s="914" t="s">
        <v>126</v>
      </c>
    </row>
    <row r="68" spans="1:7" ht="15.75" thickBot="1">
      <c r="B68" s="935"/>
      <c r="C68" s="682"/>
      <c r="D68" s="684"/>
      <c r="E68" s="949"/>
      <c r="F68" s="915"/>
    </row>
    <row r="69" spans="1:7" ht="48.75" customHeight="1" thickBot="1">
      <c r="B69" s="936"/>
      <c r="C69" s="944">
        <v>0.2</v>
      </c>
      <c r="D69" s="945"/>
      <c r="E69" s="147">
        <v>0.3</v>
      </c>
      <c r="F69" s="147">
        <v>0.5</v>
      </c>
    </row>
    <row r="70" spans="1:7" ht="16.5" thickBot="1">
      <c r="B70" s="10"/>
      <c r="C70" s="10"/>
    </row>
    <row r="71" spans="1:7" ht="25.5" customHeight="1">
      <c r="B71" s="256" t="s">
        <v>516</v>
      </c>
      <c r="C71" s="257"/>
      <c r="D71" s="115"/>
      <c r="E71" s="115"/>
      <c r="F71" s="116"/>
    </row>
    <row r="72" spans="1:7" ht="19.5" customHeight="1" thickBot="1">
      <c r="B72" s="929" t="s">
        <v>517</v>
      </c>
      <c r="C72" s="930"/>
      <c r="D72" s="930"/>
      <c r="E72" s="930"/>
      <c r="F72" s="931"/>
    </row>
    <row r="73" spans="1:7" ht="29.25" customHeight="1" thickBot="1">
      <c r="A73" s="181">
        <v>500</v>
      </c>
      <c r="B73" s="45" t="s">
        <v>424</v>
      </c>
      <c r="C73" s="50">
        <f>LEN(C74)</f>
        <v>407</v>
      </c>
      <c r="D73" s="796" t="str">
        <f>IF(C73&gt;A73,CONCATENATE("Karaktertúllépés! Kérjük, válaszát maximum ",A73," karakterben foglalja össze!"),CONCATENATE("Még beírható karakterek száma:   ",A73-C73))</f>
        <v>Még beírható karakterek száma:   93</v>
      </c>
      <c r="E73" s="898"/>
      <c r="F73" s="797"/>
      <c r="G73" s="918" t="s">
        <v>405</v>
      </c>
    </row>
    <row r="74" spans="1:7" ht="129" customHeight="1" thickBot="1">
      <c r="B74" s="22" t="s">
        <v>641</v>
      </c>
      <c r="C74" s="946" t="s">
        <v>11</v>
      </c>
      <c r="D74" s="927"/>
      <c r="E74" s="927"/>
      <c r="F74" s="928"/>
      <c r="G74" s="919"/>
    </row>
    <row r="75" spans="1:7" ht="57" customHeight="1" thickBot="1">
      <c r="B75" s="20" t="s">
        <v>518</v>
      </c>
      <c r="C75" s="947" t="s">
        <v>12</v>
      </c>
      <c r="D75" s="783"/>
      <c r="E75" s="783"/>
      <c r="F75" s="784"/>
      <c r="G75" s="920"/>
    </row>
    <row r="76" spans="1:7" ht="6" customHeight="1">
      <c r="B76" s="10"/>
      <c r="C76" s="10"/>
    </row>
    <row r="77" spans="1:7" ht="24" thickBot="1">
      <c r="B77" s="25" t="s">
        <v>519</v>
      </c>
      <c r="C77" s="25"/>
    </row>
    <row r="78" spans="1:7" ht="38.25" customHeight="1" thickBot="1">
      <c r="A78" s="181">
        <v>500</v>
      </c>
      <c r="B78" s="45" t="s">
        <v>424</v>
      </c>
      <c r="C78" s="50">
        <f>LEN(C79)</f>
        <v>187</v>
      </c>
      <c r="D78" s="796" t="str">
        <f>IF(C78&gt;A78,CONCATENATE("Karaktertúllépés! Kérjük, válaszát maximum ",A78," karakterben foglalja össze!"),CONCATENATE("Még beírható karakterek száma:   ",A78-C78))</f>
        <v>Még beírható karakterek száma:   313</v>
      </c>
      <c r="E78" s="898"/>
      <c r="F78" s="797"/>
      <c r="G78" s="918" t="s">
        <v>406</v>
      </c>
    </row>
    <row r="79" spans="1:7" ht="129.75" customHeight="1" thickBot="1">
      <c r="B79" s="30" t="s">
        <v>355</v>
      </c>
      <c r="C79" s="926" t="s">
        <v>130</v>
      </c>
      <c r="D79" s="927"/>
      <c r="E79" s="927"/>
      <c r="F79" s="928"/>
      <c r="G79" s="919"/>
    </row>
    <row r="80" spans="1:7" ht="57" customHeight="1" thickBot="1">
      <c r="B80" s="61" t="s">
        <v>520</v>
      </c>
      <c r="C80" s="782" t="s">
        <v>127</v>
      </c>
      <c r="D80" s="783"/>
      <c r="E80" s="783"/>
      <c r="F80" s="784"/>
      <c r="G80" s="920"/>
    </row>
    <row r="81" spans="2:6" ht="9" customHeight="1" thickBot="1">
      <c r="B81" s="10"/>
      <c r="C81" s="10"/>
    </row>
    <row r="82" spans="2:6" ht="18.75" customHeight="1">
      <c r="B82" s="902" t="s">
        <v>521</v>
      </c>
      <c r="C82" s="903"/>
      <c r="D82" s="904"/>
      <c r="E82" s="699" t="s">
        <v>522</v>
      </c>
      <c r="F82" s="700"/>
    </row>
    <row r="83" spans="2:6" ht="66" customHeight="1">
      <c r="B83" s="921" t="s">
        <v>744</v>
      </c>
      <c r="C83" s="922"/>
      <c r="D83" s="923"/>
      <c r="E83" s="961" t="s">
        <v>128</v>
      </c>
      <c r="F83" s="962"/>
    </row>
    <row r="84" spans="2:6" ht="66" customHeight="1">
      <c r="B84" s="921" t="s">
        <v>745</v>
      </c>
      <c r="C84" s="922"/>
      <c r="D84" s="923"/>
      <c r="E84" s="961" t="s">
        <v>129</v>
      </c>
      <c r="F84" s="962"/>
    </row>
    <row r="85" spans="2:6" ht="66" customHeight="1">
      <c r="B85" s="921" t="s">
        <v>746</v>
      </c>
      <c r="C85" s="922"/>
      <c r="D85" s="923"/>
      <c r="E85" s="961" t="s">
        <v>131</v>
      </c>
      <c r="F85" s="962"/>
    </row>
    <row r="86" spans="2:6" ht="66" customHeight="1" thickBot="1">
      <c r="B86" s="958" t="s">
        <v>747</v>
      </c>
      <c r="C86" s="959"/>
      <c r="D86" s="960"/>
      <c r="E86" s="963" t="s">
        <v>132</v>
      </c>
      <c r="F86" s="964"/>
    </row>
  </sheetData>
  <sheetProtection formatCells="0" formatRows="0"/>
  <mergeCells count="85">
    <mergeCell ref="B86:D86"/>
    <mergeCell ref="E84:F84"/>
    <mergeCell ref="E83:F83"/>
    <mergeCell ref="E85:F85"/>
    <mergeCell ref="E86:F86"/>
    <mergeCell ref="B84:D84"/>
    <mergeCell ref="B85:D85"/>
    <mergeCell ref="G3:G14"/>
    <mergeCell ref="G51:G54"/>
    <mergeCell ref="G18:G28"/>
    <mergeCell ref="G73:G75"/>
    <mergeCell ref="C79:F79"/>
    <mergeCell ref="C69:D69"/>
    <mergeCell ref="D78:F78"/>
    <mergeCell ref="C74:F74"/>
    <mergeCell ref="C75:F75"/>
    <mergeCell ref="E67:E68"/>
    <mergeCell ref="C42:D42"/>
    <mergeCell ref="C40:F40"/>
    <mergeCell ref="D36:F36"/>
    <mergeCell ref="E42:F42"/>
    <mergeCell ref="D38:F38"/>
    <mergeCell ref="C21:F21"/>
    <mergeCell ref="B43:B47"/>
    <mergeCell ref="D33:F33"/>
    <mergeCell ref="G78:G80"/>
    <mergeCell ref="B83:D83"/>
    <mergeCell ref="E43:F47"/>
    <mergeCell ref="C39:F39"/>
    <mergeCell ref="C52:D52"/>
    <mergeCell ref="C53:D53"/>
    <mergeCell ref="B50:F50"/>
    <mergeCell ref="C51:D51"/>
    <mergeCell ref="C54:D54"/>
    <mergeCell ref="C63:D63"/>
    <mergeCell ref="C65:F65"/>
    <mergeCell ref="B72:F72"/>
    <mergeCell ref="B67:B69"/>
    <mergeCell ref="B56:F56"/>
    <mergeCell ref="B82:D82"/>
    <mergeCell ref="E82:F82"/>
    <mergeCell ref="C59:D59"/>
    <mergeCell ref="C57:D57"/>
    <mergeCell ref="C60:D60"/>
    <mergeCell ref="C61:D61"/>
    <mergeCell ref="C62:D62"/>
    <mergeCell ref="C58:D58"/>
    <mergeCell ref="D73:F73"/>
    <mergeCell ref="C67:D68"/>
    <mergeCell ref="F67:F68"/>
    <mergeCell ref="C66:F66"/>
    <mergeCell ref="C80:F80"/>
    <mergeCell ref="D29:F29"/>
    <mergeCell ref="C14:F14"/>
    <mergeCell ref="D22:F22"/>
    <mergeCell ref="B33:B37"/>
    <mergeCell ref="D37:F37"/>
    <mergeCell ref="D35:F35"/>
    <mergeCell ref="D32:F32"/>
    <mergeCell ref="D34:F34"/>
    <mergeCell ref="B29:B32"/>
    <mergeCell ref="C28:F28"/>
    <mergeCell ref="D30:F30"/>
    <mergeCell ref="D31:F31"/>
    <mergeCell ref="D17:F17"/>
    <mergeCell ref="C27:F27"/>
    <mergeCell ref="C20:F20"/>
    <mergeCell ref="B1:F1"/>
    <mergeCell ref="B4:B9"/>
    <mergeCell ref="D8:F8"/>
    <mergeCell ref="D9:F9"/>
    <mergeCell ref="C3:F3"/>
    <mergeCell ref="D4:F4"/>
    <mergeCell ref="D5:F5"/>
    <mergeCell ref="D6:F6"/>
    <mergeCell ref="D7:F7"/>
    <mergeCell ref="C10:F11"/>
    <mergeCell ref="C12:F13"/>
    <mergeCell ref="B12:B13"/>
    <mergeCell ref="B25:B26"/>
    <mergeCell ref="C18:F19"/>
    <mergeCell ref="C25:F26"/>
    <mergeCell ref="D23:F23"/>
    <mergeCell ref="D24:F24"/>
    <mergeCell ref="B22:B24"/>
  </mergeCells>
  <phoneticPr fontId="80" type="noConversion"/>
  <conditionalFormatting sqref="D38">
    <cfRule type="expression" dxfId="46" priority="10">
      <formula>C38&gt;A38</formula>
    </cfRule>
  </conditionalFormatting>
  <conditionalFormatting sqref="D38">
    <cfRule type="expression" dxfId="45" priority="9">
      <formula>C38&gt;A38</formula>
    </cfRule>
  </conditionalFormatting>
  <conditionalFormatting sqref="D17">
    <cfRule type="expression" dxfId="44" priority="6">
      <formula>C17&gt;A17</formula>
    </cfRule>
  </conditionalFormatting>
  <conditionalFormatting sqref="D17">
    <cfRule type="expression" dxfId="43" priority="5">
      <formula>C17&gt;A17</formula>
    </cfRule>
  </conditionalFormatting>
  <conditionalFormatting sqref="D73">
    <cfRule type="expression" dxfId="42" priority="4">
      <formula>C73&gt;A73</formula>
    </cfRule>
  </conditionalFormatting>
  <conditionalFormatting sqref="D73">
    <cfRule type="expression" dxfId="41" priority="3">
      <formula>C73&gt;A73</formula>
    </cfRule>
  </conditionalFormatting>
  <conditionalFormatting sqref="D78">
    <cfRule type="expression" dxfId="40" priority="2">
      <formula>C78&gt;A78</formula>
    </cfRule>
  </conditionalFormatting>
  <conditionalFormatting sqref="D78">
    <cfRule type="expression" dxfId="39" priority="1">
      <formula>C78&gt;A78</formula>
    </cfRule>
  </conditionalFormatting>
  <conditionalFormatting sqref="E42">
    <cfRule type="expression" dxfId="38"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view="pageBreakPreview" topLeftCell="A28" zoomScale="70" zoomScaleNormal="80" zoomScaleSheetLayoutView="70" workbookViewId="0">
      <selection activeCell="C34" sqref="C34"/>
    </sheetView>
  </sheetViews>
  <sheetFormatPr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04" t="s">
        <v>674</v>
      </c>
      <c r="C1" s="805"/>
      <c r="D1" s="805"/>
      <c r="E1" s="805"/>
      <c r="F1" s="805"/>
      <c r="G1" s="805"/>
      <c r="H1" s="805"/>
      <c r="I1" s="805"/>
      <c r="J1" s="805"/>
      <c r="K1" s="805"/>
      <c r="L1" s="805"/>
      <c r="M1" s="805"/>
      <c r="N1" s="805"/>
      <c r="O1" s="806"/>
      <c r="P1" s="120" t="s">
        <v>629</v>
      </c>
    </row>
    <row r="2" spans="1:16" ht="21.75" customHeight="1" thickBot="1">
      <c r="B2" s="379"/>
      <c r="C2" s="165"/>
      <c r="D2" s="165"/>
      <c r="E2" s="165"/>
      <c r="F2" s="165"/>
      <c r="G2" s="165"/>
      <c r="H2" s="165"/>
      <c r="I2" s="165"/>
      <c r="J2" s="166"/>
      <c r="K2" s="166"/>
      <c r="L2" s="166"/>
      <c r="M2" s="165"/>
      <c r="N2" s="165"/>
      <c r="O2" s="380"/>
      <c r="P2" s="119" t="s">
        <v>713</v>
      </c>
    </row>
    <row r="3" spans="1:16" ht="239.25" hidden="1" customHeight="1" thickBot="1">
      <c r="B3" s="381" t="s">
        <v>523</v>
      </c>
      <c r="C3" s="35"/>
      <c r="D3" s="35"/>
      <c r="E3" s="35"/>
      <c r="F3" s="35"/>
      <c r="G3" s="35"/>
      <c r="H3" s="35"/>
      <c r="I3" s="35"/>
      <c r="J3" s="117"/>
      <c r="K3" s="117"/>
      <c r="L3" s="117"/>
      <c r="M3" s="35"/>
      <c r="N3" s="35"/>
      <c r="O3" s="382"/>
      <c r="P3" s="114"/>
    </row>
    <row r="4" spans="1:16" ht="27" customHeight="1">
      <c r="A4" s="182" t="s">
        <v>334</v>
      </c>
      <c r="B4" s="1026" t="s">
        <v>386</v>
      </c>
      <c r="C4" s="197" t="s">
        <v>334</v>
      </c>
      <c r="D4" s="968" t="s">
        <v>296</v>
      </c>
      <c r="E4" s="969"/>
      <c r="F4" s="969"/>
      <c r="G4" s="969"/>
      <c r="H4" s="969"/>
      <c r="I4" s="969"/>
      <c r="J4" s="969"/>
      <c r="K4" s="969"/>
      <c r="L4" s="969"/>
      <c r="M4" s="969"/>
      <c r="N4" s="969"/>
      <c r="O4" s="970"/>
      <c r="P4" s="965" t="s">
        <v>411</v>
      </c>
    </row>
    <row r="5" spans="1:16" ht="27" customHeight="1">
      <c r="B5" s="816"/>
      <c r="C5" s="198"/>
      <c r="D5" s="971" t="s">
        <v>297</v>
      </c>
      <c r="E5" s="971"/>
      <c r="F5" s="971"/>
      <c r="G5" s="971"/>
      <c r="H5" s="971"/>
      <c r="I5" s="971"/>
      <c r="J5" s="971"/>
      <c r="K5" s="971"/>
      <c r="L5" s="971"/>
      <c r="M5" s="971"/>
      <c r="N5" s="971"/>
      <c r="O5" s="972"/>
      <c r="P5" s="966"/>
    </row>
    <row r="6" spans="1:16" ht="27" customHeight="1">
      <c r="B6" s="816"/>
      <c r="C6" s="198"/>
      <c r="D6" s="971" t="s">
        <v>298</v>
      </c>
      <c r="E6" s="971"/>
      <c r="F6" s="971"/>
      <c r="G6" s="971"/>
      <c r="H6" s="971"/>
      <c r="I6" s="971"/>
      <c r="J6" s="971"/>
      <c r="K6" s="971"/>
      <c r="L6" s="971"/>
      <c r="M6" s="971"/>
      <c r="N6" s="971"/>
      <c r="O6" s="972"/>
      <c r="P6" s="966"/>
    </row>
    <row r="7" spans="1:16" ht="27" customHeight="1" thickBot="1">
      <c r="B7" s="453" t="str">
        <f>IF(COUNTA(C4:C7)&gt;1,"csak 1 választ jelöljön!","kérjük, X-szel jelölje!")</f>
        <v>kérjük, X-szel jelölje!</v>
      </c>
      <c r="C7" s="199"/>
      <c r="D7" s="973" t="s">
        <v>299</v>
      </c>
      <c r="E7" s="973"/>
      <c r="F7" s="973"/>
      <c r="G7" s="973"/>
      <c r="H7" s="973"/>
      <c r="I7" s="973"/>
      <c r="J7" s="973"/>
      <c r="K7" s="973"/>
      <c r="L7" s="973"/>
      <c r="M7" s="973"/>
      <c r="N7" s="973"/>
      <c r="O7" s="974"/>
      <c r="P7" s="966"/>
    </row>
    <row r="8" spans="1:16" ht="27" customHeight="1" thickBot="1">
      <c r="B8" s="444" t="s">
        <v>387</v>
      </c>
      <c r="C8" s="35"/>
      <c r="D8" s="35"/>
      <c r="E8" s="35"/>
      <c r="F8" s="35"/>
      <c r="G8" s="35"/>
      <c r="H8" s="35"/>
      <c r="I8" s="35"/>
      <c r="J8" s="117"/>
      <c r="K8" s="117"/>
      <c r="L8" s="117"/>
      <c r="M8" s="35"/>
      <c r="N8" s="35"/>
      <c r="O8" s="382"/>
      <c r="P8" s="966"/>
    </row>
    <row r="9" spans="1:16" ht="26.25" customHeight="1" thickBot="1">
      <c r="A9" s="221">
        <v>500</v>
      </c>
      <c r="B9" s="454" t="s">
        <v>424</v>
      </c>
      <c r="C9" s="50">
        <f>LEN(C10)</f>
        <v>245</v>
      </c>
      <c r="D9" s="796" t="str">
        <f>IF(C9&gt;A9,CONCATENATE("Karaktertúllépés! Kérjük, válaszát maximum ",A9," karakterben foglalja össze!"),CONCATENATE("Még beírható karakterek száma:   ",A9-C9))</f>
        <v>Még beírható karakterek száma:   255</v>
      </c>
      <c r="E9" s="898"/>
      <c r="F9" s="898"/>
      <c r="G9" s="898"/>
      <c r="H9" s="898"/>
      <c r="I9" s="898"/>
      <c r="J9" s="898"/>
      <c r="K9" s="898"/>
      <c r="L9" s="898"/>
      <c r="M9" s="898"/>
      <c r="N9" s="898"/>
      <c r="O9" s="975"/>
      <c r="P9" s="966"/>
    </row>
    <row r="10" spans="1:16" ht="139.5" customHeight="1" thickBot="1">
      <c r="B10" s="453" t="s">
        <v>660</v>
      </c>
      <c r="C10" s="867" t="s">
        <v>748</v>
      </c>
      <c r="D10" s="868"/>
      <c r="E10" s="868"/>
      <c r="F10" s="868"/>
      <c r="G10" s="868"/>
      <c r="H10" s="868"/>
      <c r="I10" s="868"/>
      <c r="J10" s="868"/>
      <c r="K10" s="868"/>
      <c r="L10" s="868"/>
      <c r="M10" s="868"/>
      <c r="N10" s="868"/>
      <c r="O10" s="976"/>
      <c r="P10" s="967"/>
    </row>
    <row r="11" spans="1:16" ht="8.25" customHeight="1">
      <c r="B11" s="444"/>
      <c r="C11" s="35"/>
      <c r="D11" s="35"/>
      <c r="E11" s="35"/>
      <c r="F11" s="35"/>
      <c r="G11" s="35"/>
      <c r="H11" s="35"/>
      <c r="I11" s="35"/>
      <c r="J11" s="117"/>
      <c r="K11" s="117"/>
      <c r="L11" s="117"/>
      <c r="M11" s="35"/>
      <c r="N11" s="35"/>
      <c r="O11" s="382"/>
      <c r="P11" s="34"/>
    </row>
    <row r="12" spans="1:16" ht="26.25" thickBot="1">
      <c r="B12" s="444" t="s">
        <v>524</v>
      </c>
      <c r="C12" s="35"/>
      <c r="D12" s="35"/>
      <c r="E12" s="35"/>
      <c r="F12" s="35"/>
      <c r="G12" s="35"/>
      <c r="H12" s="35"/>
      <c r="I12" s="35"/>
      <c r="J12" s="117"/>
      <c r="K12" s="117"/>
      <c r="L12" s="117"/>
      <c r="M12" s="35"/>
      <c r="N12" s="35"/>
      <c r="O12" s="382"/>
      <c r="P12" s="34"/>
    </row>
    <row r="13" spans="1:16" ht="32.25" customHeight="1" thickBot="1">
      <c r="A13" s="221">
        <v>1000</v>
      </c>
      <c r="B13" s="454" t="s">
        <v>424</v>
      </c>
      <c r="C13" s="50">
        <f>LEN(C14)</f>
        <v>199</v>
      </c>
      <c r="D13" s="796" t="str">
        <f>IF(C13&gt;A13,CONCATENATE("Karaktertúllépés! Kérjük, válaszát maximum ",A13," karakterben foglalja össze!"),CONCATENATE("Még beírható karakterek száma:   ",A13-C13))</f>
        <v>Még beírható karakterek száma:   801</v>
      </c>
      <c r="E13" s="898"/>
      <c r="F13" s="898"/>
      <c r="G13" s="898"/>
      <c r="H13" s="898"/>
      <c r="I13" s="898"/>
      <c r="J13" s="898"/>
      <c r="K13" s="898"/>
      <c r="L13" s="898"/>
      <c r="M13" s="898"/>
      <c r="N13" s="898"/>
      <c r="O13" s="975"/>
    </row>
    <row r="14" spans="1:16" ht="280.5" customHeight="1" thickBot="1">
      <c r="B14" s="453" t="s">
        <v>680</v>
      </c>
      <c r="C14" s="946" t="s">
        <v>13</v>
      </c>
      <c r="D14" s="927"/>
      <c r="E14" s="927"/>
      <c r="F14" s="927"/>
      <c r="G14" s="927"/>
      <c r="H14" s="927"/>
      <c r="I14" s="927"/>
      <c r="J14" s="927"/>
      <c r="K14" s="927"/>
      <c r="L14" s="927"/>
      <c r="M14" s="927"/>
      <c r="N14" s="927"/>
      <c r="O14" s="1031"/>
      <c r="P14" s="253" t="s">
        <v>301</v>
      </c>
    </row>
    <row r="15" spans="1:16" ht="18.75" customHeight="1" thickBot="1">
      <c r="B15" s="381"/>
      <c r="C15" s="35"/>
      <c r="D15" s="35"/>
      <c r="E15" s="35"/>
      <c r="F15" s="35"/>
      <c r="G15" s="35"/>
      <c r="H15" s="35"/>
      <c r="I15" s="35"/>
      <c r="J15" s="117"/>
      <c r="K15" s="117"/>
      <c r="L15" s="117"/>
      <c r="M15" s="35"/>
      <c r="N15" s="35"/>
      <c r="O15" s="382"/>
      <c r="P15" s="34"/>
    </row>
    <row r="16" spans="1:16" ht="25.5" customHeight="1" thickBot="1">
      <c r="B16" s="1015" t="s">
        <v>525</v>
      </c>
      <c r="C16" s="1016"/>
      <c r="D16" s="1016"/>
      <c r="E16" s="1016"/>
      <c r="F16" s="1016"/>
      <c r="G16" s="1016"/>
      <c r="H16" s="1016"/>
      <c r="I16" s="1016"/>
      <c r="J16" s="1016"/>
      <c r="K16" s="1016"/>
      <c r="L16" s="1016"/>
      <c r="M16" s="1016"/>
      <c r="N16" s="1017"/>
      <c r="O16" s="384" t="s">
        <v>526</v>
      </c>
      <c r="P16" s="6"/>
    </row>
    <row r="17" spans="1:16" ht="22.5" customHeight="1">
      <c r="A17" s="182" t="s">
        <v>334</v>
      </c>
      <c r="B17" s="1026" t="s">
        <v>308</v>
      </c>
      <c r="C17" s="190" t="s">
        <v>334</v>
      </c>
      <c r="D17" s="1003" t="s">
        <v>302</v>
      </c>
      <c r="E17" s="1003"/>
      <c r="F17" s="1003"/>
      <c r="G17" s="1003"/>
      <c r="H17" s="1003"/>
      <c r="I17" s="1003"/>
      <c r="J17" s="1003"/>
      <c r="K17" s="1003"/>
      <c r="L17" s="1003"/>
      <c r="M17" s="1003"/>
      <c r="N17" s="1004"/>
      <c r="O17" s="385">
        <v>0.3</v>
      </c>
      <c r="P17" s="965" t="s">
        <v>311</v>
      </c>
    </row>
    <row r="18" spans="1:16" ht="22.5" customHeight="1">
      <c r="B18" s="816"/>
      <c r="C18" s="191" t="s">
        <v>334</v>
      </c>
      <c r="D18" s="1005" t="s">
        <v>303</v>
      </c>
      <c r="E18" s="1005"/>
      <c r="F18" s="1005"/>
      <c r="G18" s="1005"/>
      <c r="H18" s="1005"/>
      <c r="I18" s="1005"/>
      <c r="J18" s="1005"/>
      <c r="K18" s="1005"/>
      <c r="L18" s="1005"/>
      <c r="M18" s="1005"/>
      <c r="N18" s="1006"/>
      <c r="O18" s="386">
        <v>0.3</v>
      </c>
      <c r="P18" s="1001"/>
    </row>
    <row r="19" spans="1:16" ht="22.5" customHeight="1">
      <c r="B19" s="816"/>
      <c r="C19" s="191" t="s">
        <v>334</v>
      </c>
      <c r="D19" s="1005" t="s">
        <v>304</v>
      </c>
      <c r="E19" s="1005"/>
      <c r="F19" s="1005"/>
      <c r="G19" s="1005"/>
      <c r="H19" s="1005"/>
      <c r="I19" s="1005"/>
      <c r="J19" s="1005"/>
      <c r="K19" s="1005"/>
      <c r="L19" s="1005"/>
      <c r="M19" s="1005"/>
      <c r="N19" s="1006"/>
      <c r="O19" s="386">
        <v>0.4</v>
      </c>
      <c r="P19" s="1001"/>
    </row>
    <row r="20" spans="1:16" ht="22.5" customHeight="1">
      <c r="B20" s="816"/>
      <c r="C20" s="191"/>
      <c r="D20" s="1005" t="s">
        <v>305</v>
      </c>
      <c r="E20" s="1005"/>
      <c r="F20" s="1005"/>
      <c r="G20" s="1005"/>
      <c r="H20" s="1005"/>
      <c r="I20" s="1005"/>
      <c r="J20" s="1005"/>
      <c r="K20" s="1005"/>
      <c r="L20" s="1005"/>
      <c r="M20" s="1005"/>
      <c r="N20" s="1006"/>
      <c r="O20" s="386"/>
      <c r="P20" s="1001"/>
    </row>
    <row r="21" spans="1:16" ht="22.5" customHeight="1">
      <c r="B21" s="816"/>
      <c r="C21" s="191"/>
      <c r="D21" s="1005" t="s">
        <v>306</v>
      </c>
      <c r="E21" s="1005"/>
      <c r="F21" s="1005"/>
      <c r="G21" s="1005"/>
      <c r="H21" s="1005"/>
      <c r="I21" s="1005"/>
      <c r="J21" s="1005"/>
      <c r="K21" s="1005"/>
      <c r="L21" s="1005"/>
      <c r="M21" s="1005"/>
      <c r="N21" s="1006"/>
      <c r="O21" s="386"/>
      <c r="P21" s="1001"/>
    </row>
    <row r="22" spans="1:16" ht="22.5" customHeight="1">
      <c r="B22" s="816"/>
      <c r="C22" s="191"/>
      <c r="D22" s="1005" t="s">
        <v>307</v>
      </c>
      <c r="E22" s="1005"/>
      <c r="F22" s="1005"/>
      <c r="G22" s="1005"/>
      <c r="H22" s="1005"/>
      <c r="I22" s="1005"/>
      <c r="J22" s="1005"/>
      <c r="K22" s="1005"/>
      <c r="L22" s="1005"/>
      <c r="M22" s="1005"/>
      <c r="N22" s="1006"/>
      <c r="O22" s="386"/>
      <c r="P22" s="1001"/>
    </row>
    <row r="23" spans="1:16" ht="22.5" customHeight="1">
      <c r="B23" s="816"/>
      <c r="C23" s="191"/>
      <c r="D23" s="1005" t="s">
        <v>309</v>
      </c>
      <c r="E23" s="1005"/>
      <c r="F23" s="1005"/>
      <c r="G23" s="1005"/>
      <c r="H23" s="1005"/>
      <c r="I23" s="1005"/>
      <c r="J23" s="1005"/>
      <c r="K23" s="1005"/>
      <c r="L23" s="1005"/>
      <c r="M23" s="1005"/>
      <c r="N23" s="1006"/>
      <c r="O23" s="387"/>
      <c r="P23" s="1001"/>
    </row>
    <row r="24" spans="1:16" ht="22.5" customHeight="1" thickBot="1">
      <c r="B24" s="1027"/>
      <c r="C24" s="1028" t="s">
        <v>310</v>
      </c>
      <c r="D24" s="1029"/>
      <c r="E24" s="1029"/>
      <c r="F24" s="1029"/>
      <c r="G24" s="1029"/>
      <c r="H24" s="1029"/>
      <c r="I24" s="1029"/>
      <c r="J24" s="1029"/>
      <c r="K24" s="1029"/>
      <c r="L24" s="1029"/>
      <c r="M24" s="1029"/>
      <c r="N24" s="1030"/>
      <c r="O24" s="388">
        <f>SUM(O17:O23)</f>
        <v>1</v>
      </c>
      <c r="P24" s="1002"/>
    </row>
    <row r="25" spans="1:16" ht="15.75" customHeight="1" thickBot="1">
      <c r="B25" s="389"/>
      <c r="C25" s="35"/>
      <c r="D25" s="35"/>
      <c r="E25" s="35"/>
      <c r="F25" s="35"/>
      <c r="G25" s="35"/>
      <c r="H25" s="35"/>
      <c r="I25" s="35"/>
      <c r="J25" s="117"/>
      <c r="K25" s="117"/>
      <c r="L25" s="117"/>
      <c r="M25" s="35"/>
      <c r="N25" s="35"/>
      <c r="O25" s="382"/>
      <c r="P25" s="6"/>
    </row>
    <row r="26" spans="1:16" ht="26.25" thickBot="1">
      <c r="B26" s="449" t="s">
        <v>527</v>
      </c>
      <c r="C26" s="450"/>
      <c r="D26" s="450"/>
      <c r="E26" s="450"/>
      <c r="F26" s="450"/>
      <c r="G26" s="450"/>
      <c r="H26" s="450"/>
      <c r="I26" s="450"/>
      <c r="J26" s="451"/>
      <c r="K26" s="451"/>
      <c r="L26" s="451"/>
      <c r="M26" s="450"/>
      <c r="N26" s="450"/>
      <c r="O26" s="452"/>
      <c r="P26" s="6"/>
    </row>
    <row r="27" spans="1:16" ht="34.5" customHeight="1" thickBot="1">
      <c r="B27" s="1012" t="s">
        <v>300</v>
      </c>
      <c r="C27" s="1013"/>
      <c r="D27" s="1013"/>
      <c r="E27" s="1013"/>
      <c r="F27" s="1013"/>
      <c r="G27" s="1013"/>
      <c r="H27" s="1013"/>
      <c r="I27" s="1013"/>
      <c r="J27" s="1013"/>
      <c r="K27" s="1013"/>
      <c r="L27" s="1013"/>
      <c r="M27" s="1013"/>
      <c r="N27" s="1013"/>
      <c r="O27" s="1014"/>
      <c r="P27" s="977" t="s">
        <v>226</v>
      </c>
    </row>
    <row r="28" spans="1:16" ht="42" customHeight="1" thickBot="1">
      <c r="B28" s="448" t="s">
        <v>490</v>
      </c>
      <c r="C28" s="19">
        <v>1</v>
      </c>
      <c r="D28" s="19">
        <v>2</v>
      </c>
      <c r="E28" s="19">
        <v>3</v>
      </c>
      <c r="F28" s="19">
        <v>4</v>
      </c>
      <c r="G28" s="19">
        <v>5</v>
      </c>
      <c r="H28" s="19">
        <v>6</v>
      </c>
      <c r="I28" s="19">
        <v>7</v>
      </c>
      <c r="J28" s="19">
        <v>8</v>
      </c>
      <c r="K28" s="19">
        <v>9</v>
      </c>
      <c r="L28" s="19">
        <v>10</v>
      </c>
      <c r="M28" s="19">
        <v>11</v>
      </c>
      <c r="N28" s="19">
        <v>12</v>
      </c>
      <c r="O28" s="390" t="s">
        <v>528</v>
      </c>
      <c r="P28" s="978"/>
    </row>
    <row r="29" spans="1:16" ht="30.75" customHeight="1" thickBot="1">
      <c r="B29" s="317" t="s">
        <v>491</v>
      </c>
      <c r="C29" s="661">
        <v>10</v>
      </c>
      <c r="D29" s="661">
        <v>11</v>
      </c>
      <c r="E29" s="661">
        <v>12</v>
      </c>
      <c r="F29" s="661">
        <v>1</v>
      </c>
      <c r="G29" s="661">
        <v>2</v>
      </c>
      <c r="H29" s="661">
        <v>3</v>
      </c>
      <c r="I29" s="661">
        <v>4</v>
      </c>
      <c r="J29" s="661">
        <v>5</v>
      </c>
      <c r="K29" s="661">
        <v>6</v>
      </c>
      <c r="L29" s="661">
        <v>7</v>
      </c>
      <c r="M29" s="661">
        <v>8</v>
      </c>
      <c r="N29" s="661">
        <v>9</v>
      </c>
      <c r="O29" s="523"/>
      <c r="P29" s="978"/>
    </row>
    <row r="30" spans="1:16" ht="43.5" customHeight="1" thickBot="1">
      <c r="B30" s="316" t="s">
        <v>133</v>
      </c>
      <c r="C30" s="194">
        <v>300</v>
      </c>
      <c r="D30" s="194">
        <v>450</v>
      </c>
      <c r="E30" s="194">
        <v>600</v>
      </c>
      <c r="F30" s="194">
        <v>300</v>
      </c>
      <c r="G30" s="194">
        <v>400</v>
      </c>
      <c r="H30" s="194">
        <v>400</v>
      </c>
      <c r="I30" s="194">
        <v>400</v>
      </c>
      <c r="J30" s="194">
        <v>400</v>
      </c>
      <c r="K30" s="194">
        <v>600</v>
      </c>
      <c r="L30" s="194">
        <v>600</v>
      </c>
      <c r="M30" s="194">
        <v>600</v>
      </c>
      <c r="N30" s="194">
        <v>600</v>
      </c>
      <c r="O30" s="392">
        <f>SUM(C30:N30)</f>
        <v>5650</v>
      </c>
      <c r="P30" s="978"/>
    </row>
    <row r="31" spans="1:16" ht="43.5" customHeight="1" thickBot="1">
      <c r="B31" s="316" t="s">
        <v>649</v>
      </c>
      <c r="C31" s="194"/>
      <c r="D31" s="194"/>
      <c r="E31" s="194"/>
      <c r="F31" s="194"/>
      <c r="G31" s="194"/>
      <c r="H31" s="194"/>
      <c r="I31" s="194"/>
      <c r="J31" s="194"/>
      <c r="K31" s="194"/>
      <c r="L31" s="194"/>
      <c r="M31" s="194"/>
      <c r="N31" s="194"/>
      <c r="O31" s="392">
        <f>SUM(C31:N31)</f>
        <v>0</v>
      </c>
      <c r="P31" s="978"/>
    </row>
    <row r="32" spans="1:16" ht="43.5" customHeight="1" thickBot="1">
      <c r="B32" s="316" t="s">
        <v>650</v>
      </c>
      <c r="C32" s="194"/>
      <c r="D32" s="194"/>
      <c r="E32" s="194"/>
      <c r="F32" s="194"/>
      <c r="G32" s="194"/>
      <c r="H32" s="194"/>
      <c r="I32" s="194"/>
      <c r="J32" s="194"/>
      <c r="K32" s="194"/>
      <c r="L32" s="194"/>
      <c r="M32" s="194"/>
      <c r="N32" s="194"/>
      <c r="O32" s="392">
        <f>SUM(C32:N32)</f>
        <v>0</v>
      </c>
      <c r="P32" s="978"/>
    </row>
    <row r="33" spans="2:16" ht="43.5" customHeight="1" thickBot="1">
      <c r="B33" s="316" t="s">
        <v>651</v>
      </c>
      <c r="C33" s="194"/>
      <c r="D33" s="194"/>
      <c r="E33" s="194"/>
      <c r="F33" s="194"/>
      <c r="G33" s="194"/>
      <c r="H33" s="194"/>
      <c r="I33" s="194"/>
      <c r="J33" s="194"/>
      <c r="K33" s="194"/>
      <c r="L33" s="194"/>
      <c r="M33" s="194"/>
      <c r="N33" s="194"/>
      <c r="O33" s="392">
        <f>SUM(C33:N33)</f>
        <v>0</v>
      </c>
      <c r="P33" s="978"/>
    </row>
    <row r="34" spans="2:16" ht="39" customHeight="1" thickBot="1">
      <c r="B34" s="317" t="s">
        <v>528</v>
      </c>
      <c r="C34" s="195">
        <f>SUM(C30:C33)</f>
        <v>300</v>
      </c>
      <c r="D34" s="195">
        <f>SUM(D30:D33)</f>
        <v>450</v>
      </c>
      <c r="E34" s="195">
        <f t="shared" ref="E34:N34" si="0">SUM(E30:E33)</f>
        <v>600</v>
      </c>
      <c r="F34" s="195">
        <f t="shared" si="0"/>
        <v>300</v>
      </c>
      <c r="G34" s="195">
        <f t="shared" si="0"/>
        <v>400</v>
      </c>
      <c r="H34" s="195">
        <f t="shared" si="0"/>
        <v>400</v>
      </c>
      <c r="I34" s="195">
        <f t="shared" si="0"/>
        <v>400</v>
      </c>
      <c r="J34" s="195">
        <f t="shared" si="0"/>
        <v>400</v>
      </c>
      <c r="K34" s="195">
        <f t="shared" si="0"/>
        <v>600</v>
      </c>
      <c r="L34" s="195">
        <f t="shared" si="0"/>
        <v>600</v>
      </c>
      <c r="M34" s="195">
        <f t="shared" si="0"/>
        <v>600</v>
      </c>
      <c r="N34" s="195">
        <f t="shared" si="0"/>
        <v>600</v>
      </c>
      <c r="O34" s="392">
        <f>SUM(C34:N34)</f>
        <v>5650</v>
      </c>
      <c r="P34" s="979"/>
    </row>
    <row r="35" spans="2:16" ht="14.25" customHeight="1">
      <c r="B35" s="393"/>
      <c r="C35" s="35"/>
      <c r="D35" s="35"/>
      <c r="E35" s="35"/>
      <c r="F35" s="35"/>
      <c r="G35" s="35"/>
      <c r="H35" s="35"/>
      <c r="I35" s="35"/>
      <c r="J35" s="117"/>
      <c r="K35" s="117"/>
      <c r="L35" s="117"/>
      <c r="M35" s="35"/>
      <c r="N35" s="35"/>
      <c r="O35" s="382"/>
      <c r="P35" s="6"/>
    </row>
    <row r="36" spans="2:16" ht="26.25" thickBot="1">
      <c r="B36" s="444" t="s">
        <v>228</v>
      </c>
      <c r="C36" s="445"/>
      <c r="D36" s="445"/>
      <c r="E36" s="445"/>
      <c r="F36" s="445"/>
      <c r="G36" s="445"/>
      <c r="H36" s="445"/>
      <c r="I36" s="445"/>
      <c r="J36" s="446"/>
      <c r="K36" s="446"/>
      <c r="L36" s="446"/>
      <c r="M36" s="445"/>
      <c r="N36" s="445"/>
      <c r="O36" s="447"/>
      <c r="P36" s="6"/>
    </row>
    <row r="37" spans="2:16" ht="31.5" customHeight="1" thickBot="1">
      <c r="B37" s="1022" t="s">
        <v>679</v>
      </c>
      <c r="C37" s="1023"/>
      <c r="D37" s="1023"/>
      <c r="E37" s="1023"/>
      <c r="F37" s="1023"/>
      <c r="G37" s="1023"/>
      <c r="H37" s="1023"/>
      <c r="I37" s="1023"/>
      <c r="J37" s="1023"/>
      <c r="K37" s="1023"/>
      <c r="L37" s="1023"/>
      <c r="M37" s="1023"/>
      <c r="N37" s="1023"/>
      <c r="O37" s="1024"/>
      <c r="P37" s="965" t="s">
        <v>288</v>
      </c>
    </row>
    <row r="38" spans="2:16" ht="24" customHeight="1" thickBot="1">
      <c r="B38" s="394"/>
      <c r="C38" s="787" t="s">
        <v>462</v>
      </c>
      <c r="D38" s="831"/>
      <c r="E38" s="831"/>
      <c r="F38" s="788"/>
      <c r="G38" s="831">
        <v>2019</v>
      </c>
      <c r="H38" s="831"/>
      <c r="I38" s="788"/>
      <c r="J38" s="997">
        <v>2020</v>
      </c>
      <c r="K38" s="998"/>
      <c r="L38" s="999"/>
      <c r="M38" s="997">
        <v>2021</v>
      </c>
      <c r="N38" s="998"/>
      <c r="O38" s="1000"/>
      <c r="P38" s="966"/>
    </row>
    <row r="39" spans="2:16" ht="30" customHeight="1" thickBot="1">
      <c r="B39" s="456" t="s">
        <v>227</v>
      </c>
      <c r="C39" s="1018" t="s">
        <v>529</v>
      </c>
      <c r="D39" s="1019"/>
      <c r="E39" s="1019"/>
      <c r="F39" s="1020"/>
      <c r="G39" s="1010" t="s">
        <v>529</v>
      </c>
      <c r="H39" s="843"/>
      <c r="I39" s="1011"/>
      <c r="J39" s="1021" t="s">
        <v>529</v>
      </c>
      <c r="K39" s="843"/>
      <c r="L39" s="1011"/>
      <c r="M39" s="1021" t="s">
        <v>530</v>
      </c>
      <c r="N39" s="843"/>
      <c r="O39" s="1025"/>
      <c r="P39" s="966"/>
    </row>
    <row r="40" spans="2:16" ht="51.95" customHeight="1" thickBot="1">
      <c r="B40" s="316" t="s">
        <v>133</v>
      </c>
      <c r="C40" s="993">
        <v>1350</v>
      </c>
      <c r="D40" s="994"/>
      <c r="E40" s="994"/>
      <c r="F40" s="995"/>
      <c r="G40" s="980">
        <v>6100</v>
      </c>
      <c r="H40" s="981"/>
      <c r="I40" s="982"/>
      <c r="J40" s="1007">
        <v>7000</v>
      </c>
      <c r="K40" s="1008"/>
      <c r="L40" s="1009"/>
      <c r="M40" s="991">
        <v>8000</v>
      </c>
      <c r="N40" s="1008"/>
      <c r="O40" s="1032"/>
      <c r="P40" s="966"/>
    </row>
    <row r="41" spans="2:16" ht="51.95" customHeight="1" thickBot="1">
      <c r="B41" s="316" t="s">
        <v>649</v>
      </c>
      <c r="C41" s="993"/>
      <c r="D41" s="994"/>
      <c r="E41" s="994"/>
      <c r="F41" s="995"/>
      <c r="G41" s="980"/>
      <c r="H41" s="981"/>
      <c r="I41" s="982"/>
      <c r="J41" s="989"/>
      <c r="K41" s="990"/>
      <c r="L41" s="991"/>
      <c r="M41" s="989"/>
      <c r="N41" s="990"/>
      <c r="O41" s="992"/>
      <c r="P41" s="966"/>
    </row>
    <row r="42" spans="2:16" ht="51.95" customHeight="1" thickBot="1">
      <c r="B42" s="316" t="s">
        <v>650</v>
      </c>
      <c r="C42" s="993"/>
      <c r="D42" s="994"/>
      <c r="E42" s="994"/>
      <c r="F42" s="995"/>
      <c r="G42" s="980"/>
      <c r="H42" s="981"/>
      <c r="I42" s="982"/>
      <c r="J42" s="989"/>
      <c r="K42" s="990"/>
      <c r="L42" s="991"/>
      <c r="M42" s="989"/>
      <c r="N42" s="990"/>
      <c r="O42" s="992"/>
      <c r="P42" s="966"/>
    </row>
    <row r="43" spans="2:16" ht="51.95" customHeight="1" thickBot="1">
      <c r="B43" s="316" t="s">
        <v>651</v>
      </c>
      <c r="C43" s="993"/>
      <c r="D43" s="994"/>
      <c r="E43" s="994"/>
      <c r="F43" s="995"/>
      <c r="G43" s="980"/>
      <c r="H43" s="981"/>
      <c r="I43" s="982"/>
      <c r="J43" s="989"/>
      <c r="K43" s="990"/>
      <c r="L43" s="991"/>
      <c r="M43" s="989"/>
      <c r="N43" s="990"/>
      <c r="O43" s="992"/>
      <c r="P43" s="966"/>
    </row>
    <row r="44" spans="2:16" ht="41.25" customHeight="1" thickBot="1">
      <c r="B44" s="455" t="s">
        <v>528</v>
      </c>
      <c r="C44" s="986">
        <f>SUM(C40:F43)</f>
        <v>1350</v>
      </c>
      <c r="D44" s="987"/>
      <c r="E44" s="987"/>
      <c r="F44" s="988"/>
      <c r="G44" s="983">
        <f>SUM(G40:I43)</f>
        <v>6100</v>
      </c>
      <c r="H44" s="984"/>
      <c r="I44" s="985"/>
      <c r="J44" s="983">
        <f>SUM(J40:L43)</f>
        <v>7000</v>
      </c>
      <c r="K44" s="984"/>
      <c r="L44" s="985"/>
      <c r="M44" s="983">
        <f>SUM(M40:O43)</f>
        <v>8000</v>
      </c>
      <c r="N44" s="984"/>
      <c r="O44" s="996"/>
      <c r="P44" s="967"/>
    </row>
    <row r="45" spans="2:16" ht="26.25" thickTop="1"/>
    <row r="58" ht="42.75" customHeight="1"/>
  </sheetData>
  <sheetProtection formatCells="0" formatRows="0"/>
  <mergeCells count="54">
    <mergeCell ref="C41:F41"/>
    <mergeCell ref="G40:I40"/>
    <mergeCell ref="C14:O14"/>
    <mergeCell ref="G42:I42"/>
    <mergeCell ref="J41:L41"/>
    <mergeCell ref="J42:L42"/>
    <mergeCell ref="D21:N21"/>
    <mergeCell ref="C40:F40"/>
    <mergeCell ref="M40:O40"/>
    <mergeCell ref="B1:O1"/>
    <mergeCell ref="J40:L40"/>
    <mergeCell ref="G39:I39"/>
    <mergeCell ref="B27:O27"/>
    <mergeCell ref="D13:O13"/>
    <mergeCell ref="C38:F38"/>
    <mergeCell ref="G38:I38"/>
    <mergeCell ref="B16:N16"/>
    <mergeCell ref="C39:F39"/>
    <mergeCell ref="J39:L39"/>
    <mergeCell ref="B37:O37"/>
    <mergeCell ref="M39:O39"/>
    <mergeCell ref="B17:B24"/>
    <mergeCell ref="B4:B6"/>
    <mergeCell ref="C24:N24"/>
    <mergeCell ref="D22:N22"/>
    <mergeCell ref="P17:P24"/>
    <mergeCell ref="D17:N17"/>
    <mergeCell ref="D18:N18"/>
    <mergeCell ref="D19:N19"/>
    <mergeCell ref="D20:N20"/>
    <mergeCell ref="D23:N23"/>
    <mergeCell ref="P27:P34"/>
    <mergeCell ref="G43:I43"/>
    <mergeCell ref="P37:P44"/>
    <mergeCell ref="G44:I44"/>
    <mergeCell ref="C44:F44"/>
    <mergeCell ref="J43:L43"/>
    <mergeCell ref="M43:O43"/>
    <mergeCell ref="C43:F43"/>
    <mergeCell ref="M44:O44"/>
    <mergeCell ref="M42:O42"/>
    <mergeCell ref="J44:L44"/>
    <mergeCell ref="G41:I41"/>
    <mergeCell ref="J38:L38"/>
    <mergeCell ref="M38:O38"/>
    <mergeCell ref="C42:F42"/>
    <mergeCell ref="M41:O41"/>
    <mergeCell ref="P4:P10"/>
    <mergeCell ref="D4:O4"/>
    <mergeCell ref="D5:O5"/>
    <mergeCell ref="D6:O6"/>
    <mergeCell ref="D7:O7"/>
    <mergeCell ref="D9:O9"/>
    <mergeCell ref="C10:O10"/>
  </mergeCells>
  <phoneticPr fontId="80" type="noConversion"/>
  <conditionalFormatting sqref="D9">
    <cfRule type="expression" dxfId="37" priority="4">
      <formula>C9&gt;A9</formula>
    </cfRule>
  </conditionalFormatting>
  <conditionalFormatting sqref="D9">
    <cfRule type="expression" dxfId="36" priority="3">
      <formula>C9&gt;A9</formula>
    </cfRule>
  </conditionalFormatting>
  <conditionalFormatting sqref="D13">
    <cfRule type="expression" dxfId="35" priority="2">
      <formula>C13&gt;A13</formula>
    </cfRule>
  </conditionalFormatting>
  <conditionalFormatting sqref="D13">
    <cfRule type="expression" dxfId="34" priority="1">
      <formula>C13&gt;A13</formula>
    </cfRule>
  </conditionalFormatting>
  <dataValidations count="2">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7"/>
  <sheetViews>
    <sheetView view="pageBreakPreview" topLeftCell="A7" zoomScale="70" zoomScaleNormal="80" zoomScaleSheetLayoutView="70" workbookViewId="0">
      <selection activeCell="J25" sqref="J25"/>
    </sheetView>
  </sheetViews>
  <sheetFormatPr defaultRowHeight="25.5"/>
  <cols>
    <col min="1" max="1" width="3.42578125" style="4" customWidth="1"/>
    <col min="2" max="2" width="29.5703125" style="24"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04" t="s">
        <v>672</v>
      </c>
      <c r="C1" s="805"/>
      <c r="D1" s="805"/>
      <c r="E1" s="805"/>
      <c r="F1" s="805"/>
      <c r="G1" s="805"/>
      <c r="H1" s="805"/>
      <c r="I1" s="805"/>
      <c r="J1" s="805"/>
      <c r="K1" s="805"/>
      <c r="L1" s="805"/>
      <c r="M1" s="805"/>
      <c r="N1" s="805"/>
      <c r="O1" s="806"/>
      <c r="P1" s="395" t="s">
        <v>629</v>
      </c>
    </row>
    <row r="2" spans="1:16" ht="21.75" customHeight="1" thickBot="1">
      <c r="B2" s="379"/>
      <c r="C2" s="165"/>
      <c r="D2" s="165"/>
      <c r="E2" s="165"/>
      <c r="F2" s="165"/>
      <c r="G2" s="165"/>
      <c r="H2" s="165"/>
      <c r="I2" s="165"/>
      <c r="J2" s="166"/>
      <c r="K2" s="166"/>
      <c r="L2" s="166"/>
      <c r="M2" s="165"/>
      <c r="N2" s="165"/>
      <c r="O2" s="380"/>
      <c r="P2" s="119" t="s">
        <v>713</v>
      </c>
    </row>
    <row r="3" spans="1:16" ht="239.25" hidden="1" customHeight="1" thickBot="1">
      <c r="B3" s="381" t="s">
        <v>523</v>
      </c>
      <c r="C3" s="35"/>
      <c r="D3" s="35"/>
      <c r="E3" s="35"/>
      <c r="F3" s="35"/>
      <c r="G3" s="35"/>
      <c r="H3" s="35"/>
      <c r="I3" s="35"/>
      <c r="J3" s="117"/>
      <c r="K3" s="117"/>
      <c r="L3" s="117"/>
      <c r="M3" s="35"/>
      <c r="N3" s="35"/>
      <c r="O3" s="382"/>
      <c r="P3" s="168"/>
    </row>
    <row r="4" spans="1:16" ht="36" customHeight="1" thickBot="1">
      <c r="A4" s="221">
        <v>500</v>
      </c>
      <c r="B4" s="339" t="s">
        <v>424</v>
      </c>
      <c r="C4" s="50">
        <f>LEN(C5)</f>
        <v>189</v>
      </c>
      <c r="D4" s="796" t="str">
        <f>IF(C4&gt;A4,CONCATENATE("Karaktertúllépés! Kérjük, válaszát maximum ",A4," karakterben foglalja össze!"),CONCATENATE("Még beírható karakterek száma:   ",A4-C4))</f>
        <v>Még beírható karakterek száma:   311</v>
      </c>
      <c r="E4" s="898"/>
      <c r="F4" s="898"/>
      <c r="G4" s="898"/>
      <c r="H4" s="898"/>
      <c r="I4" s="898"/>
      <c r="J4" s="898"/>
      <c r="K4" s="898"/>
      <c r="L4" s="898"/>
      <c r="M4" s="898"/>
      <c r="N4" s="898"/>
      <c r="O4" s="975"/>
      <c r="P4" s="252" t="s">
        <v>684</v>
      </c>
    </row>
    <row r="5" spans="1:16" ht="182.25" customHeight="1" thickBot="1">
      <c r="B5" s="400" t="s">
        <v>662</v>
      </c>
      <c r="C5" s="867" t="s">
        <v>752</v>
      </c>
      <c r="D5" s="868"/>
      <c r="E5" s="868"/>
      <c r="F5" s="868"/>
      <c r="G5" s="868"/>
      <c r="H5" s="868"/>
      <c r="I5" s="868"/>
      <c r="J5" s="868"/>
      <c r="K5" s="868"/>
      <c r="L5" s="868"/>
      <c r="M5" s="868"/>
      <c r="N5" s="868"/>
      <c r="O5" s="976"/>
      <c r="P5" s="253" t="s">
        <v>390</v>
      </c>
    </row>
    <row r="6" spans="1:16" ht="27.75" customHeight="1" thickBot="1">
      <c r="A6" s="221">
        <v>500</v>
      </c>
      <c r="B6" s="339" t="s">
        <v>424</v>
      </c>
      <c r="C6" s="50">
        <f>LEN(C7)</f>
        <v>448</v>
      </c>
      <c r="D6" s="796" t="str">
        <f>IF(C6&gt;A6,CONCATENATE("Karaktertúllépés! Kérjük, válaszát maximum ",A6," karakterben foglalja össze!"),CONCATENATE("Még beírható karakterek száma:   ",A6-C6))</f>
        <v>Még beírható karakterek száma:   52</v>
      </c>
      <c r="E6" s="898"/>
      <c r="F6" s="898"/>
      <c r="G6" s="898"/>
      <c r="H6" s="898"/>
      <c r="I6" s="898"/>
      <c r="J6" s="898"/>
      <c r="K6" s="898"/>
      <c r="L6" s="898"/>
      <c r="M6" s="898"/>
      <c r="N6" s="898"/>
      <c r="O6" s="975"/>
      <c r="P6" s="252"/>
    </row>
    <row r="7" spans="1:16" ht="193.5" customHeight="1" thickBot="1">
      <c r="B7" s="383" t="s">
        <v>640</v>
      </c>
      <c r="C7" s="867" t="s">
        <v>14</v>
      </c>
      <c r="D7" s="868"/>
      <c r="E7" s="868"/>
      <c r="F7" s="868"/>
      <c r="G7" s="868"/>
      <c r="H7" s="868"/>
      <c r="I7" s="868"/>
      <c r="J7" s="868"/>
      <c r="K7" s="868"/>
      <c r="L7" s="868"/>
      <c r="M7" s="868"/>
      <c r="N7" s="868"/>
      <c r="O7" s="976"/>
      <c r="P7" s="254" t="s">
        <v>389</v>
      </c>
    </row>
    <row r="8" spans="1:16" ht="11.25" customHeight="1" thickBot="1">
      <c r="B8" s="393"/>
      <c r="C8" s="35"/>
      <c r="D8" s="35"/>
      <c r="E8" s="35"/>
      <c r="F8" s="35"/>
      <c r="G8" s="35"/>
      <c r="H8" s="35"/>
      <c r="I8" s="35"/>
      <c r="J8" s="117"/>
      <c r="K8" s="117"/>
      <c r="L8" s="117"/>
      <c r="M8" s="35"/>
      <c r="N8" s="35"/>
      <c r="O8" s="382"/>
      <c r="P8" s="255"/>
    </row>
    <row r="9" spans="1:16" ht="26.25" thickBot="1">
      <c r="B9" s="444" t="s">
        <v>531</v>
      </c>
      <c r="C9" s="445"/>
      <c r="D9" s="445"/>
      <c r="E9" s="445"/>
      <c r="F9" s="445"/>
      <c r="G9" s="445"/>
      <c r="H9" s="445"/>
      <c r="I9" s="445"/>
      <c r="J9" s="446"/>
      <c r="K9" s="446"/>
      <c r="L9" s="446"/>
      <c r="M9" s="445"/>
      <c r="N9" s="445"/>
      <c r="O9" s="447"/>
      <c r="P9" s="396"/>
    </row>
    <row r="10" spans="1:16" ht="32.25" customHeight="1" thickBot="1">
      <c r="B10" s="1042" t="s">
        <v>397</v>
      </c>
      <c r="C10" s="1043"/>
      <c r="D10" s="1043"/>
      <c r="E10" s="1043"/>
      <c r="F10" s="1043"/>
      <c r="G10" s="1043"/>
      <c r="H10" s="1043"/>
      <c r="I10" s="1043"/>
      <c r="J10" s="1043"/>
      <c r="K10" s="1043"/>
      <c r="L10" s="1043"/>
      <c r="M10" s="1043"/>
      <c r="N10" s="1043"/>
      <c r="O10" s="1044"/>
      <c r="P10" s="1045" t="s">
        <v>229</v>
      </c>
    </row>
    <row r="11" spans="1:16" ht="30.75" customHeight="1" thickBot="1">
      <c r="B11" s="330" t="s">
        <v>490</v>
      </c>
      <c r="C11" s="84">
        <v>1</v>
      </c>
      <c r="D11" s="84">
        <v>2</v>
      </c>
      <c r="E11" s="84">
        <v>3</v>
      </c>
      <c r="F11" s="84">
        <v>4</v>
      </c>
      <c r="G11" s="84">
        <v>5</v>
      </c>
      <c r="H11" s="84">
        <v>6</v>
      </c>
      <c r="I11" s="84">
        <v>7</v>
      </c>
      <c r="J11" s="84">
        <v>8</v>
      </c>
      <c r="K11" s="84">
        <v>9</v>
      </c>
      <c r="L11" s="84">
        <v>10</v>
      </c>
      <c r="M11" s="84">
        <v>11</v>
      </c>
      <c r="N11" s="84">
        <v>12</v>
      </c>
      <c r="O11" s="401" t="s">
        <v>652</v>
      </c>
      <c r="P11" s="1046"/>
    </row>
    <row r="12" spans="1:16" ht="16.5" thickBot="1">
      <c r="B12" s="317" t="s">
        <v>491</v>
      </c>
      <c r="C12" s="207">
        <v>10</v>
      </c>
      <c r="D12" s="207">
        <v>11</v>
      </c>
      <c r="E12" s="207">
        <v>12</v>
      </c>
      <c r="F12" s="207">
        <v>1</v>
      </c>
      <c r="G12" s="207">
        <v>2</v>
      </c>
      <c r="H12" s="207">
        <v>3</v>
      </c>
      <c r="I12" s="207">
        <v>4</v>
      </c>
      <c r="J12" s="207">
        <v>5</v>
      </c>
      <c r="K12" s="207">
        <v>6</v>
      </c>
      <c r="L12" s="207">
        <v>7</v>
      </c>
      <c r="M12" s="207">
        <v>8</v>
      </c>
      <c r="N12" s="207">
        <v>9</v>
      </c>
      <c r="O12" s="391"/>
      <c r="P12" s="1046"/>
    </row>
    <row r="13" spans="1:16" ht="16.5" thickBot="1">
      <c r="B13" s="316" t="s">
        <v>532</v>
      </c>
      <c r="C13" s="207"/>
      <c r="D13" s="207"/>
      <c r="E13" s="207"/>
      <c r="F13" s="207"/>
      <c r="G13" s="207"/>
      <c r="H13" s="207"/>
      <c r="I13" s="207"/>
      <c r="J13" s="207"/>
      <c r="K13" s="207"/>
      <c r="L13" s="207"/>
      <c r="M13" s="207"/>
      <c r="N13" s="207"/>
      <c r="O13" s="391">
        <f t="shared" ref="O13:O30" si="0">SUM(C13:N13)</f>
        <v>0</v>
      </c>
      <c r="P13" s="1046"/>
    </row>
    <row r="14" spans="1:16" ht="16.5" thickBot="1">
      <c r="B14" s="316" t="s">
        <v>533</v>
      </c>
      <c r="C14" s="207">
        <v>6</v>
      </c>
      <c r="D14" s="207"/>
      <c r="E14" s="207"/>
      <c r="F14" s="207"/>
      <c r="G14" s="207"/>
      <c r="H14" s="207">
        <v>6</v>
      </c>
      <c r="I14" s="207"/>
      <c r="J14" s="207"/>
      <c r="K14" s="207"/>
      <c r="L14" s="207">
        <v>11</v>
      </c>
      <c r="M14" s="207"/>
      <c r="N14" s="207"/>
      <c r="O14" s="391">
        <f t="shared" si="0"/>
        <v>23</v>
      </c>
      <c r="P14" s="1046"/>
    </row>
    <row r="15" spans="1:16" ht="16.5" thickBot="1">
      <c r="B15" s="316" t="s">
        <v>534</v>
      </c>
      <c r="C15" s="207"/>
      <c r="D15" s="207"/>
      <c r="E15" s="207"/>
      <c r="F15" s="207"/>
      <c r="G15" s="207"/>
      <c r="H15" s="207"/>
      <c r="I15" s="207"/>
      <c r="J15" s="207"/>
      <c r="K15" s="207"/>
      <c r="L15" s="207"/>
      <c r="M15" s="207"/>
      <c r="N15" s="207"/>
      <c r="O15" s="391">
        <f t="shared" si="0"/>
        <v>0</v>
      </c>
      <c r="P15" s="1046"/>
    </row>
    <row r="16" spans="1:16" ht="16.5" thickBot="1">
      <c r="B16" s="316" t="s">
        <v>535</v>
      </c>
      <c r="C16" s="207"/>
      <c r="D16" s="207"/>
      <c r="E16" s="207"/>
      <c r="F16" s="207"/>
      <c r="G16" s="207"/>
      <c r="H16" s="207"/>
      <c r="I16" s="207"/>
      <c r="J16" s="207"/>
      <c r="K16" s="207"/>
      <c r="L16" s="207"/>
      <c r="M16" s="207"/>
      <c r="N16" s="207"/>
      <c r="O16" s="391">
        <f t="shared" si="0"/>
        <v>0</v>
      </c>
      <c r="P16" s="1046"/>
    </row>
    <row r="17" spans="2:16" ht="16.5" thickBot="1">
      <c r="B17" s="316" t="s">
        <v>536</v>
      </c>
      <c r="C17" s="207"/>
      <c r="D17" s="207"/>
      <c r="E17" s="207"/>
      <c r="F17" s="207"/>
      <c r="G17" s="207"/>
      <c r="H17" s="207"/>
      <c r="I17" s="207"/>
      <c r="J17" s="207"/>
      <c r="K17" s="207"/>
      <c r="L17" s="207"/>
      <c r="M17" s="207"/>
      <c r="N17" s="207"/>
      <c r="O17" s="391">
        <f t="shared" si="0"/>
        <v>0</v>
      </c>
      <c r="P17" s="1046"/>
    </row>
    <row r="18" spans="2:16" ht="16.5" thickBot="1">
      <c r="B18" s="316" t="s">
        <v>537</v>
      </c>
      <c r="C18" s="207"/>
      <c r="D18" s="207"/>
      <c r="E18" s="207"/>
      <c r="F18" s="207"/>
      <c r="G18" s="207"/>
      <c r="H18" s="207"/>
      <c r="I18" s="207"/>
      <c r="J18" s="207"/>
      <c r="K18" s="207"/>
      <c r="L18" s="207"/>
      <c r="M18" s="207"/>
      <c r="N18" s="207"/>
      <c r="O18" s="391">
        <f t="shared" si="0"/>
        <v>0</v>
      </c>
      <c r="P18" s="1046"/>
    </row>
    <row r="19" spans="2:16" ht="16.5" thickBot="1">
      <c r="B19" s="316" t="s">
        <v>538</v>
      </c>
      <c r="C19" s="207"/>
      <c r="D19" s="207"/>
      <c r="E19" s="207"/>
      <c r="F19" s="207"/>
      <c r="G19" s="207"/>
      <c r="H19" s="207"/>
      <c r="I19" s="207"/>
      <c r="J19" s="207"/>
      <c r="K19" s="207"/>
      <c r="L19" s="207"/>
      <c r="M19" s="207"/>
      <c r="N19" s="207"/>
      <c r="O19" s="391">
        <f t="shared" si="0"/>
        <v>0</v>
      </c>
      <c r="P19" s="1046"/>
    </row>
    <row r="20" spans="2:16" ht="16.5" thickBot="1">
      <c r="B20" s="316" t="s">
        <v>539</v>
      </c>
      <c r="C20" s="207"/>
      <c r="D20" s="207"/>
      <c r="E20" s="207"/>
      <c r="F20" s="207"/>
      <c r="G20" s="207"/>
      <c r="H20" s="207"/>
      <c r="I20" s="207"/>
      <c r="J20" s="207"/>
      <c r="K20" s="207"/>
      <c r="L20" s="207"/>
      <c r="M20" s="207"/>
      <c r="N20" s="207"/>
      <c r="O20" s="391">
        <f t="shared" si="0"/>
        <v>0</v>
      </c>
      <c r="P20" s="1047"/>
    </row>
    <row r="21" spans="2:16" ht="16.5" thickBot="1">
      <c r="B21" s="316" t="s">
        <v>759</v>
      </c>
      <c r="C21" s="207"/>
      <c r="D21" s="207"/>
      <c r="E21" s="207">
        <v>6</v>
      </c>
      <c r="F21" s="207"/>
      <c r="G21" s="207"/>
      <c r="H21" s="207"/>
      <c r="I21" s="207"/>
      <c r="J21" s="207"/>
      <c r="K21" s="207"/>
      <c r="L21" s="207"/>
      <c r="M21" s="207"/>
      <c r="N21" s="207"/>
      <c r="O21" s="391">
        <f t="shared" si="0"/>
        <v>6</v>
      </c>
      <c r="P21" s="671"/>
    </row>
    <row r="22" spans="2:16" ht="16.5" thickBot="1">
      <c r="B22" s="316" t="s">
        <v>540</v>
      </c>
      <c r="C22" s="207"/>
      <c r="D22" s="207"/>
      <c r="E22" s="207"/>
      <c r="F22" s="207"/>
      <c r="G22" s="207"/>
      <c r="H22" s="207"/>
      <c r="I22" s="207"/>
      <c r="J22" s="207"/>
      <c r="K22" s="207"/>
      <c r="L22" s="207"/>
      <c r="M22" s="207"/>
      <c r="N22" s="207"/>
      <c r="O22" s="391">
        <f t="shared" si="0"/>
        <v>0</v>
      </c>
      <c r="P22" s="397"/>
    </row>
    <row r="23" spans="2:16" ht="16.5" thickBot="1">
      <c r="B23" s="441" t="s">
        <v>541</v>
      </c>
      <c r="C23" s="208"/>
      <c r="D23" s="208"/>
      <c r="E23" s="208"/>
      <c r="F23" s="208"/>
      <c r="G23" s="208"/>
      <c r="H23" s="208"/>
      <c r="I23" s="208"/>
      <c r="J23" s="208"/>
      <c r="K23" s="208"/>
      <c r="L23" s="208"/>
      <c r="M23" s="208"/>
      <c r="N23" s="208"/>
      <c r="O23" s="402">
        <f t="shared" si="0"/>
        <v>0</v>
      </c>
      <c r="P23" s="398"/>
    </row>
    <row r="24" spans="2:16" ht="16.5" customHeight="1" thickBot="1">
      <c r="B24" s="442" t="s">
        <v>542</v>
      </c>
      <c r="C24" s="209"/>
      <c r="D24" s="209"/>
      <c r="E24" s="209"/>
      <c r="F24" s="209"/>
      <c r="G24" s="209"/>
      <c r="H24" s="209"/>
      <c r="I24" s="209"/>
      <c r="J24" s="209"/>
      <c r="K24" s="209"/>
      <c r="L24" s="209"/>
      <c r="M24" s="209"/>
      <c r="N24" s="209"/>
      <c r="O24" s="403">
        <f t="shared" si="0"/>
        <v>0</v>
      </c>
      <c r="P24" s="398"/>
    </row>
    <row r="25" spans="2:16" ht="16.5" thickBot="1">
      <c r="B25" s="442" t="s">
        <v>543</v>
      </c>
      <c r="C25" s="209"/>
      <c r="D25" s="209"/>
      <c r="E25" s="209"/>
      <c r="F25" s="209"/>
      <c r="G25" s="209"/>
      <c r="H25" s="209"/>
      <c r="I25" s="209"/>
      <c r="J25" s="209"/>
      <c r="K25" s="209"/>
      <c r="L25" s="209"/>
      <c r="M25" s="209"/>
      <c r="N25" s="209"/>
      <c r="O25" s="403">
        <f t="shared" si="0"/>
        <v>0</v>
      </c>
      <c r="P25" s="398"/>
    </row>
    <row r="26" spans="2:16" ht="16.5" thickBot="1">
      <c r="B26" s="316" t="s">
        <v>544</v>
      </c>
      <c r="C26" s="207"/>
      <c r="D26" s="207"/>
      <c r="E26" s="207"/>
      <c r="F26" s="207"/>
      <c r="G26" s="207"/>
      <c r="H26" s="207"/>
      <c r="I26" s="207"/>
      <c r="J26" s="207"/>
      <c r="K26" s="207"/>
      <c r="L26" s="207"/>
      <c r="M26" s="207"/>
      <c r="N26" s="207"/>
      <c r="O26" s="391">
        <f t="shared" si="0"/>
        <v>0</v>
      </c>
      <c r="P26" s="398"/>
    </row>
    <row r="27" spans="2:16" ht="16.5" thickBot="1">
      <c r="B27" s="316" t="s">
        <v>545</v>
      </c>
      <c r="C27" s="207"/>
      <c r="D27" s="207"/>
      <c r="E27" s="207"/>
      <c r="F27" s="207"/>
      <c r="G27" s="207"/>
      <c r="H27" s="207"/>
      <c r="I27" s="207"/>
      <c r="J27" s="207"/>
      <c r="K27" s="207"/>
      <c r="L27" s="207"/>
      <c r="M27" s="207"/>
      <c r="N27" s="207"/>
      <c r="O27" s="391">
        <f t="shared" si="0"/>
        <v>0</v>
      </c>
      <c r="P27" s="398"/>
    </row>
    <row r="28" spans="2:16" ht="16.5" thickBot="1">
      <c r="B28" s="316" t="s">
        <v>546</v>
      </c>
      <c r="C28" s="207"/>
      <c r="D28" s="207"/>
      <c r="E28" s="207"/>
      <c r="F28" s="207"/>
      <c r="G28" s="207"/>
      <c r="H28" s="207"/>
      <c r="I28" s="207"/>
      <c r="J28" s="207"/>
      <c r="K28" s="207"/>
      <c r="L28" s="207"/>
      <c r="M28" s="207"/>
      <c r="N28" s="207"/>
      <c r="O28" s="391">
        <f t="shared" si="0"/>
        <v>0</v>
      </c>
      <c r="P28" s="398"/>
    </row>
    <row r="29" spans="2:16" ht="16.5" thickBot="1">
      <c r="B29" s="316" t="s">
        <v>134</v>
      </c>
      <c r="C29" s="207">
        <v>5</v>
      </c>
      <c r="D29" s="207"/>
      <c r="E29" s="207"/>
      <c r="F29" s="207"/>
      <c r="G29" s="207"/>
      <c r="H29" s="207">
        <v>5</v>
      </c>
      <c r="I29" s="207"/>
      <c r="J29" s="207"/>
      <c r="K29" s="207"/>
      <c r="L29" s="207"/>
      <c r="M29" s="207"/>
      <c r="N29" s="207"/>
      <c r="O29" s="391">
        <f t="shared" si="0"/>
        <v>10</v>
      </c>
      <c r="P29" s="398"/>
    </row>
    <row r="30" spans="2:16" ht="23.25" customHeight="1" thickBot="1">
      <c r="B30" s="443" t="s">
        <v>388</v>
      </c>
      <c r="C30" s="210">
        <f>SUM(C13:C29)</f>
        <v>11</v>
      </c>
      <c r="D30" s="210">
        <f t="shared" ref="D30:N30" si="1">SUM(D13:D29)</f>
        <v>0</v>
      </c>
      <c r="E30" s="210">
        <f t="shared" si="1"/>
        <v>6</v>
      </c>
      <c r="F30" s="210">
        <f t="shared" si="1"/>
        <v>0</v>
      </c>
      <c r="G30" s="210">
        <f t="shared" si="1"/>
        <v>0</v>
      </c>
      <c r="H30" s="210">
        <f t="shared" si="1"/>
        <v>11</v>
      </c>
      <c r="I30" s="210">
        <f t="shared" si="1"/>
        <v>0</v>
      </c>
      <c r="J30" s="210">
        <f t="shared" si="1"/>
        <v>0</v>
      </c>
      <c r="K30" s="210">
        <f t="shared" si="1"/>
        <v>0</v>
      </c>
      <c r="L30" s="210">
        <f t="shared" si="1"/>
        <v>11</v>
      </c>
      <c r="M30" s="210">
        <f t="shared" si="1"/>
        <v>0</v>
      </c>
      <c r="N30" s="210">
        <f t="shared" si="1"/>
        <v>0</v>
      </c>
      <c r="O30" s="404">
        <f t="shared" si="0"/>
        <v>39</v>
      </c>
      <c r="P30" s="399"/>
    </row>
    <row r="31" spans="2:16" ht="14.25" customHeight="1">
      <c r="B31" s="405"/>
      <c r="C31" s="35"/>
      <c r="D31" s="35"/>
      <c r="E31" s="35"/>
      <c r="F31" s="35"/>
      <c r="G31" s="35"/>
      <c r="H31" s="35"/>
      <c r="I31" s="35"/>
      <c r="J31" s="117"/>
      <c r="K31" s="117"/>
      <c r="L31" s="117"/>
      <c r="M31" s="35"/>
      <c r="N31" s="35"/>
      <c r="O31" s="382"/>
      <c r="P31" s="397"/>
    </row>
    <row r="32" spans="2:16" ht="26.25" customHeight="1" thickBot="1">
      <c r="B32" s="381" t="s">
        <v>678</v>
      </c>
      <c r="C32" s="35"/>
      <c r="D32" s="35"/>
      <c r="E32" s="35"/>
      <c r="F32" s="35"/>
      <c r="G32" s="35"/>
      <c r="H32" s="35"/>
      <c r="I32" s="35"/>
      <c r="J32" s="117"/>
      <c r="K32" s="117"/>
      <c r="L32" s="117"/>
      <c r="M32" s="35"/>
      <c r="N32" s="35"/>
      <c r="O32" s="382"/>
      <c r="P32" s="118"/>
    </row>
    <row r="33" spans="2:16" ht="30.75" customHeight="1" thickBot="1">
      <c r="B33" s="406" t="s">
        <v>427</v>
      </c>
      <c r="C33" s="787" t="s">
        <v>428</v>
      </c>
      <c r="D33" s="831"/>
      <c r="E33" s="831"/>
      <c r="F33" s="831"/>
      <c r="G33" s="831"/>
      <c r="H33" s="831"/>
      <c r="I33" s="831"/>
      <c r="J33" s="831"/>
      <c r="K33" s="831"/>
      <c r="L33" s="831"/>
      <c r="M33" s="831"/>
      <c r="N33" s="831"/>
      <c r="O33" s="832"/>
      <c r="P33" s="1039" t="s">
        <v>312</v>
      </c>
    </row>
    <row r="34" spans="2:16" ht="188.25" customHeight="1" thickBot="1">
      <c r="B34" s="407" t="s">
        <v>135</v>
      </c>
      <c r="C34" s="1036" t="s">
        <v>750</v>
      </c>
      <c r="D34" s="1037"/>
      <c r="E34" s="1037"/>
      <c r="F34" s="1037"/>
      <c r="G34" s="1037"/>
      <c r="H34" s="1037"/>
      <c r="I34" s="1037"/>
      <c r="J34" s="1037"/>
      <c r="K34" s="1037"/>
      <c r="L34" s="1037"/>
      <c r="M34" s="1037"/>
      <c r="N34" s="1037"/>
      <c r="O34" s="1038"/>
      <c r="P34" s="1040"/>
    </row>
    <row r="35" spans="2:16" ht="188.25" customHeight="1" thickBot="1">
      <c r="B35" s="407" t="s">
        <v>749</v>
      </c>
      <c r="C35" s="1036" t="s">
        <v>3</v>
      </c>
      <c r="D35" s="1037"/>
      <c r="E35" s="1037"/>
      <c r="F35" s="1037"/>
      <c r="G35" s="1037"/>
      <c r="H35" s="1037"/>
      <c r="I35" s="1037"/>
      <c r="J35" s="1037"/>
      <c r="K35" s="1037"/>
      <c r="L35" s="1037"/>
      <c r="M35" s="1037"/>
      <c r="N35" s="1037"/>
      <c r="O35" s="1038"/>
      <c r="P35" s="1041"/>
    </row>
    <row r="36" spans="2:16" ht="188.25" customHeight="1" thickBot="1">
      <c r="B36" s="408" t="s">
        <v>158</v>
      </c>
      <c r="C36" s="1033" t="s">
        <v>159</v>
      </c>
      <c r="D36" s="1034"/>
      <c r="E36" s="1034"/>
      <c r="F36" s="1034"/>
      <c r="G36" s="1034"/>
      <c r="H36" s="1034"/>
      <c r="I36" s="1034"/>
      <c r="J36" s="1034"/>
      <c r="K36" s="1034"/>
      <c r="L36" s="1034"/>
      <c r="M36" s="1034"/>
      <c r="N36" s="1034"/>
      <c r="O36" s="1035"/>
      <c r="P36" s="396"/>
    </row>
    <row r="37" spans="2:16" ht="26.25" thickTop="1"/>
    <row r="43" spans="2:16" ht="41.25" customHeight="1"/>
    <row r="57" ht="42.75" customHeight="1"/>
  </sheetData>
  <sheetProtection formatCells="0" formatRows="0"/>
  <mergeCells count="12">
    <mergeCell ref="P33:P35"/>
    <mergeCell ref="B1:O1"/>
    <mergeCell ref="B10:O10"/>
    <mergeCell ref="P10:P20"/>
    <mergeCell ref="D4:O4"/>
    <mergeCell ref="D6:O6"/>
    <mergeCell ref="C36:O36"/>
    <mergeCell ref="C5:O5"/>
    <mergeCell ref="C7:O7"/>
    <mergeCell ref="C33:O33"/>
    <mergeCell ref="C34:O34"/>
    <mergeCell ref="C35:O35"/>
  </mergeCells>
  <phoneticPr fontId="80" type="noConversion"/>
  <conditionalFormatting sqref="D4">
    <cfRule type="expression" dxfId="33" priority="4">
      <formula>C4&gt;A4</formula>
    </cfRule>
  </conditionalFormatting>
  <conditionalFormatting sqref="D4">
    <cfRule type="expression" dxfId="32" priority="3">
      <formula>C4&gt;A4</formula>
    </cfRule>
  </conditionalFormatting>
  <conditionalFormatting sqref="D6">
    <cfRule type="expression" dxfId="31" priority="2">
      <formula>C6&gt;A6</formula>
    </cfRule>
  </conditionalFormatting>
  <conditionalFormatting sqref="D6">
    <cfRule type="expression" dxfId="30" priority="1">
      <formula>C6&gt;A6</formula>
    </cfRule>
  </conditionalFormatting>
  <dataValidations count="1">
    <dataValidation type="whole" allowBlank="1" showInputMessage="1" showErrorMessage="1" sqref="C13:N29"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30"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view="pageBreakPreview" zoomScale="60" zoomScaleNormal="60" workbookViewId="0">
      <pane xSplit="2" ySplit="4" topLeftCell="C53" activePane="bottomRight" state="frozen"/>
      <selection activeCell="B2" sqref="B2:G2"/>
      <selection pane="topRight" activeCell="B2" sqref="B2:G2"/>
      <selection pane="bottomLeft" activeCell="B2" sqref="B2:G2"/>
      <selection pane="bottomRight" activeCell="O20" sqref="O20"/>
    </sheetView>
  </sheetViews>
  <sheetFormatPr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295" t="s">
        <v>673</v>
      </c>
      <c r="C1" s="271"/>
      <c r="D1" s="271"/>
      <c r="E1" s="271"/>
      <c r="F1" s="271"/>
      <c r="G1" s="271"/>
      <c r="H1" s="271"/>
      <c r="I1" s="271"/>
      <c r="J1" s="271"/>
      <c r="K1" s="271"/>
      <c r="L1" s="271"/>
      <c r="M1" s="271"/>
      <c r="N1" s="271"/>
      <c r="O1" s="272"/>
      <c r="P1" s="120" t="s">
        <v>629</v>
      </c>
    </row>
    <row r="2" spans="1:16" ht="20.25" customHeight="1" thickBot="1">
      <c r="A2" s="5"/>
      <c r="B2" s="299" t="s">
        <v>136</v>
      </c>
      <c r="C2" s="300">
        <v>1</v>
      </c>
      <c r="D2" s="300">
        <v>2</v>
      </c>
      <c r="E2" s="300">
        <v>3</v>
      </c>
      <c r="F2" s="300">
        <v>4</v>
      </c>
      <c r="G2" s="301">
        <v>5</v>
      </c>
      <c r="H2" s="301">
        <v>6</v>
      </c>
      <c r="I2" s="301">
        <v>7</v>
      </c>
      <c r="J2" s="301">
        <v>8</v>
      </c>
      <c r="K2" s="301">
        <v>9</v>
      </c>
      <c r="L2" s="301">
        <v>10</v>
      </c>
      <c r="M2" s="301">
        <v>11</v>
      </c>
      <c r="N2" s="301">
        <v>12</v>
      </c>
      <c r="O2" s="302" t="s">
        <v>529</v>
      </c>
      <c r="P2" s="119" t="s">
        <v>710</v>
      </c>
    </row>
    <row r="3" spans="1:16" ht="24.75" customHeight="1" thickBot="1">
      <c r="A3" s="5"/>
      <c r="B3" s="288" t="s">
        <v>315</v>
      </c>
      <c r="C3" s="303" t="s">
        <v>548</v>
      </c>
      <c r="D3" s="303" t="s">
        <v>549</v>
      </c>
      <c r="E3" s="303" t="s">
        <v>550</v>
      </c>
      <c r="F3" s="303" t="s">
        <v>551</v>
      </c>
      <c r="G3" s="303" t="s">
        <v>552</v>
      </c>
      <c r="H3" s="303" t="s">
        <v>553</v>
      </c>
      <c r="I3" s="303" t="s">
        <v>554</v>
      </c>
      <c r="J3" s="303" t="s">
        <v>636</v>
      </c>
      <c r="K3" s="303" t="s">
        <v>314</v>
      </c>
      <c r="L3" s="303" t="s">
        <v>637</v>
      </c>
      <c r="M3" s="303" t="s">
        <v>638</v>
      </c>
      <c r="N3" s="303" t="s">
        <v>639</v>
      </c>
      <c r="O3" s="304" t="s">
        <v>653</v>
      </c>
      <c r="P3" s="965" t="s">
        <v>282</v>
      </c>
    </row>
    <row r="4" spans="1:16" ht="28.5" customHeight="1" thickBot="1">
      <c r="A4" s="5"/>
      <c r="B4" s="18" t="s">
        <v>555</v>
      </c>
      <c r="C4" s="296"/>
      <c r="D4" s="296"/>
      <c r="E4" s="296"/>
      <c r="F4" s="296"/>
      <c r="G4" s="297"/>
      <c r="H4" s="297"/>
      <c r="I4" s="297"/>
      <c r="J4" s="297"/>
      <c r="K4" s="297"/>
      <c r="L4" s="297"/>
      <c r="M4" s="297"/>
      <c r="N4" s="297"/>
      <c r="O4" s="298"/>
      <c r="P4" s="1055"/>
    </row>
    <row r="5" spans="1:16" ht="27.75" customHeight="1">
      <c r="A5" s="5"/>
      <c r="B5" s="562" t="s">
        <v>556</v>
      </c>
      <c r="C5" s="573"/>
      <c r="D5" s="274">
        <f t="shared" ref="D5:N5" si="0">C71</f>
        <v>0</v>
      </c>
      <c r="E5" s="274">
        <f t="shared" si="0"/>
        <v>0</v>
      </c>
      <c r="F5" s="274">
        <f t="shared" si="0"/>
        <v>0</v>
      </c>
      <c r="G5" s="274">
        <f t="shared" si="0"/>
        <v>0</v>
      </c>
      <c r="H5" s="274">
        <f t="shared" si="0"/>
        <v>0</v>
      </c>
      <c r="I5" s="274">
        <f t="shared" si="0"/>
        <v>0</v>
      </c>
      <c r="J5" s="274">
        <f t="shared" si="0"/>
        <v>0</v>
      </c>
      <c r="K5" s="274">
        <f t="shared" si="0"/>
        <v>0</v>
      </c>
      <c r="L5" s="274">
        <f t="shared" si="0"/>
        <v>0</v>
      </c>
      <c r="M5" s="274">
        <f t="shared" si="0"/>
        <v>940438</v>
      </c>
      <c r="N5" s="274">
        <f t="shared" si="0"/>
        <v>873566</v>
      </c>
      <c r="O5" s="513"/>
      <c r="P5" s="687" t="s">
        <v>266</v>
      </c>
    </row>
    <row r="6" spans="1:16" ht="27" customHeight="1">
      <c r="A6" s="5"/>
      <c r="B6" s="563" t="s">
        <v>557</v>
      </c>
      <c r="C6" s="555"/>
      <c r="D6" s="273"/>
      <c r="E6" s="273"/>
      <c r="F6" s="273"/>
      <c r="G6" s="273"/>
      <c r="H6" s="273"/>
      <c r="I6" s="273"/>
      <c r="J6" s="273"/>
      <c r="K6" s="279"/>
      <c r="L6" s="279">
        <v>300000</v>
      </c>
      <c r="M6" s="279">
        <v>450000</v>
      </c>
      <c r="N6" s="279">
        <v>600000</v>
      </c>
      <c r="O6" s="276">
        <f t="shared" ref="O6:O12" si="1">SUM(C6:N6)</f>
        <v>1350000</v>
      </c>
      <c r="P6" s="688"/>
    </row>
    <row r="7" spans="1:16" ht="32.25" customHeight="1">
      <c r="A7" s="5"/>
      <c r="B7" s="472" t="s">
        <v>558</v>
      </c>
      <c r="C7" s="555"/>
      <c r="D7" s="273"/>
      <c r="E7" s="273"/>
      <c r="F7" s="273"/>
      <c r="G7" s="273"/>
      <c r="H7" s="273"/>
      <c r="I7" s="273"/>
      <c r="J7" s="273"/>
      <c r="K7" s="279"/>
      <c r="L7" s="279"/>
      <c r="M7" s="279"/>
      <c r="N7" s="279"/>
      <c r="O7" s="276">
        <f t="shared" si="1"/>
        <v>0</v>
      </c>
      <c r="P7" s="688"/>
    </row>
    <row r="8" spans="1:16" ht="32.25" customHeight="1">
      <c r="A8" s="5"/>
      <c r="B8" s="472" t="s">
        <v>559</v>
      </c>
      <c r="C8" s="555"/>
      <c r="D8" s="273"/>
      <c r="E8" s="273"/>
      <c r="F8" s="273"/>
      <c r="G8" s="273"/>
      <c r="H8" s="273"/>
      <c r="I8" s="273"/>
      <c r="J8" s="273"/>
      <c r="K8" s="279"/>
      <c r="L8" s="279">
        <v>1500000</v>
      </c>
      <c r="M8" s="279"/>
      <c r="N8" s="279"/>
      <c r="O8" s="276">
        <f t="shared" si="1"/>
        <v>1500000</v>
      </c>
      <c r="P8" s="688"/>
    </row>
    <row r="9" spans="1:16" ht="32.25" customHeight="1">
      <c r="A9" s="5"/>
      <c r="B9" s="472" t="s">
        <v>560</v>
      </c>
      <c r="C9" s="555"/>
      <c r="D9" s="273"/>
      <c r="E9" s="273"/>
      <c r="F9" s="273"/>
      <c r="G9" s="273"/>
      <c r="H9" s="273"/>
      <c r="I9" s="273"/>
      <c r="J9" s="273"/>
      <c r="K9" s="279"/>
      <c r="L9" s="279"/>
      <c r="M9" s="279"/>
      <c r="N9" s="279"/>
      <c r="O9" s="276">
        <f t="shared" si="1"/>
        <v>0</v>
      </c>
      <c r="P9" s="688"/>
    </row>
    <row r="10" spans="1:16" ht="32.25" customHeight="1">
      <c r="A10" s="5"/>
      <c r="B10" s="472" t="s">
        <v>147</v>
      </c>
      <c r="C10" s="555"/>
      <c r="D10" s="273"/>
      <c r="E10" s="273"/>
      <c r="F10" s="273"/>
      <c r="G10" s="273"/>
      <c r="H10" s="273"/>
      <c r="I10" s="273"/>
      <c r="J10" s="273"/>
      <c r="K10" s="279"/>
      <c r="L10" s="279">
        <v>333333</v>
      </c>
      <c r="M10" s="279"/>
      <c r="N10" s="279"/>
      <c r="O10" s="276">
        <f t="shared" si="1"/>
        <v>333333</v>
      </c>
      <c r="P10" s="688"/>
    </row>
    <row r="11" spans="1:16" ht="32.25" customHeight="1" thickBot="1">
      <c r="A11" s="5"/>
      <c r="B11" s="563" t="s">
        <v>562</v>
      </c>
      <c r="C11" s="576"/>
      <c r="D11" s="277"/>
      <c r="E11" s="277"/>
      <c r="F11" s="277"/>
      <c r="G11" s="277"/>
      <c r="H11" s="277"/>
      <c r="I11" s="277"/>
      <c r="J11" s="277"/>
      <c r="K11" s="277"/>
      <c r="L11" s="277"/>
      <c r="M11" s="277"/>
      <c r="N11" s="277"/>
      <c r="O11" s="278">
        <f t="shared" si="1"/>
        <v>0</v>
      </c>
      <c r="P11" s="688"/>
    </row>
    <row r="12" spans="1:16" ht="32.25" customHeight="1" thickBot="1">
      <c r="A12" s="5"/>
      <c r="B12" s="564" t="s">
        <v>563</v>
      </c>
      <c r="C12" s="575">
        <f>SUM(C6:C11)</f>
        <v>0</v>
      </c>
      <c r="D12" s="285">
        <f t="shared" ref="D12:N12" si="2">SUM(D6:D11)</f>
        <v>0</v>
      </c>
      <c r="E12" s="285">
        <f t="shared" si="2"/>
        <v>0</v>
      </c>
      <c r="F12" s="285">
        <f t="shared" si="2"/>
        <v>0</v>
      </c>
      <c r="G12" s="285">
        <f t="shared" si="2"/>
        <v>0</v>
      </c>
      <c r="H12" s="285">
        <f t="shared" si="2"/>
        <v>0</v>
      </c>
      <c r="I12" s="285">
        <f t="shared" si="2"/>
        <v>0</v>
      </c>
      <c r="J12" s="285">
        <f t="shared" si="2"/>
        <v>0</v>
      </c>
      <c r="K12" s="285">
        <f t="shared" si="2"/>
        <v>0</v>
      </c>
      <c r="L12" s="285">
        <f t="shared" si="2"/>
        <v>2133333</v>
      </c>
      <c r="M12" s="285">
        <f t="shared" si="2"/>
        <v>450000</v>
      </c>
      <c r="N12" s="285">
        <f t="shared" si="2"/>
        <v>600000</v>
      </c>
      <c r="O12" s="286">
        <f t="shared" si="1"/>
        <v>3183333</v>
      </c>
      <c r="P12" s="688"/>
    </row>
    <row r="13" spans="1:16" ht="14.25" customHeight="1" thickBot="1">
      <c r="A13" s="5"/>
      <c r="B13" s="565"/>
      <c r="C13" s="1056"/>
      <c r="D13" s="1057"/>
      <c r="E13" s="1057"/>
      <c r="F13" s="1057"/>
      <c r="G13" s="1057"/>
      <c r="H13" s="1057"/>
      <c r="I13" s="1057"/>
      <c r="J13" s="1057"/>
      <c r="K13" s="1057"/>
      <c r="L13" s="1057"/>
      <c r="M13" s="1057"/>
      <c r="N13" s="1057"/>
      <c r="O13" s="1058"/>
      <c r="P13" s="688"/>
    </row>
    <row r="14" spans="1:16" ht="32.25" customHeight="1" thickBot="1">
      <c r="A14" s="5"/>
      <c r="B14" s="291" t="s">
        <v>564</v>
      </c>
      <c r="C14" s="291"/>
      <c r="D14" s="292"/>
      <c r="E14" s="292"/>
      <c r="F14" s="292"/>
      <c r="G14" s="293"/>
      <c r="H14" s="293"/>
      <c r="I14" s="293"/>
      <c r="J14" s="293"/>
      <c r="K14" s="293"/>
      <c r="L14" s="293"/>
      <c r="M14" s="293"/>
      <c r="N14" s="293"/>
      <c r="O14" s="294"/>
      <c r="P14" s="688"/>
    </row>
    <row r="15" spans="1:16" ht="32.25" customHeight="1" thickBot="1">
      <c r="A15" s="5"/>
      <c r="B15" s="566" t="s">
        <v>230</v>
      </c>
      <c r="C15" s="579">
        <f>SUM(C17,C20,C23,C24,C27,C28,C29,C32,C35,C36,C37,C38,C39,C44)</f>
        <v>0</v>
      </c>
      <c r="D15" s="580">
        <f>SUM(D17,D20,D23,D24,D27,D28,D29,D32,D35,D36,D37,D38,D39,D44)</f>
        <v>0</v>
      </c>
      <c r="E15" s="580">
        <f t="shared" ref="E15:N15" si="3">SUM(E17,E20,E23,E24,E27,E28,E29,E32,E35,E36,E37,E38,E39,E44)</f>
        <v>0</v>
      </c>
      <c r="F15" s="580">
        <f t="shared" si="3"/>
        <v>0</v>
      </c>
      <c r="G15" s="580">
        <f t="shared" si="3"/>
        <v>0</v>
      </c>
      <c r="H15" s="580">
        <f t="shared" si="3"/>
        <v>0</v>
      </c>
      <c r="I15" s="580">
        <f t="shared" si="3"/>
        <v>0</v>
      </c>
      <c r="J15" s="580">
        <f t="shared" si="3"/>
        <v>0</v>
      </c>
      <c r="K15" s="580">
        <f t="shared" si="3"/>
        <v>0</v>
      </c>
      <c r="L15" s="580">
        <f t="shared" si="3"/>
        <v>1062895</v>
      </c>
      <c r="M15" s="580">
        <f t="shared" si="3"/>
        <v>366872</v>
      </c>
      <c r="N15" s="580">
        <f t="shared" si="3"/>
        <v>193500</v>
      </c>
      <c r="O15" s="581">
        <f t="shared" ref="O15:O70" si="4">SUM(C15:N15)</f>
        <v>1623267</v>
      </c>
      <c r="P15" s="688"/>
    </row>
    <row r="16" spans="1:16" ht="39" customHeight="1" thickBot="1">
      <c r="A16" s="5"/>
      <c r="B16" s="561" t="s">
        <v>257</v>
      </c>
      <c r="C16" s="575">
        <f>C15*0.9</f>
        <v>0</v>
      </c>
      <c r="D16" s="285">
        <f t="shared" ref="D16:N16" si="5">D15*0.9</f>
        <v>0</v>
      </c>
      <c r="E16" s="285">
        <f t="shared" si="5"/>
        <v>0</v>
      </c>
      <c r="F16" s="285">
        <f t="shared" si="5"/>
        <v>0</v>
      </c>
      <c r="G16" s="285">
        <f t="shared" si="5"/>
        <v>0</v>
      </c>
      <c r="H16" s="285">
        <f t="shared" si="5"/>
        <v>0</v>
      </c>
      <c r="I16" s="285">
        <f t="shared" si="5"/>
        <v>0</v>
      </c>
      <c r="J16" s="285">
        <f t="shared" si="5"/>
        <v>0</v>
      </c>
      <c r="K16" s="285">
        <f t="shared" si="5"/>
        <v>0</v>
      </c>
      <c r="L16" s="285">
        <f t="shared" si="5"/>
        <v>956605.5</v>
      </c>
      <c r="M16" s="285">
        <f t="shared" si="5"/>
        <v>330184.8</v>
      </c>
      <c r="N16" s="285">
        <f t="shared" si="5"/>
        <v>174150</v>
      </c>
      <c r="O16" s="286">
        <f t="shared" si="4"/>
        <v>1460940.3</v>
      </c>
      <c r="P16" s="688"/>
    </row>
    <row r="17" spans="1:16" ht="48.95" customHeight="1" thickBot="1">
      <c r="A17" s="5"/>
      <c r="B17" s="582" t="s">
        <v>231</v>
      </c>
      <c r="C17" s="577">
        <f>SUM(C18:C19)</f>
        <v>0</v>
      </c>
      <c r="D17" s="283">
        <f t="shared" ref="D17:N17" si="6">SUM(D18:D19)</f>
        <v>0</v>
      </c>
      <c r="E17" s="283">
        <f t="shared" si="6"/>
        <v>0</v>
      </c>
      <c r="F17" s="283">
        <f t="shared" si="6"/>
        <v>0</v>
      </c>
      <c r="G17" s="283">
        <f t="shared" si="6"/>
        <v>0</v>
      </c>
      <c r="H17" s="283">
        <f t="shared" si="6"/>
        <v>0</v>
      </c>
      <c r="I17" s="283">
        <f t="shared" si="6"/>
        <v>0</v>
      </c>
      <c r="J17" s="283">
        <f t="shared" si="6"/>
        <v>0</v>
      </c>
      <c r="K17" s="283">
        <f t="shared" si="6"/>
        <v>0</v>
      </c>
      <c r="L17" s="283">
        <f t="shared" si="6"/>
        <v>0</v>
      </c>
      <c r="M17" s="283">
        <f t="shared" si="6"/>
        <v>0</v>
      </c>
      <c r="N17" s="283">
        <f t="shared" si="6"/>
        <v>0</v>
      </c>
      <c r="O17" s="458">
        <f t="shared" si="4"/>
        <v>0</v>
      </c>
      <c r="P17" s="689"/>
    </row>
    <row r="18" spans="1:16" ht="48.95" customHeight="1">
      <c r="A18" s="5"/>
      <c r="B18" s="583" t="s">
        <v>232</v>
      </c>
      <c r="C18" s="555"/>
      <c r="D18" s="273"/>
      <c r="E18" s="273"/>
      <c r="F18" s="273"/>
      <c r="G18" s="273"/>
      <c r="H18" s="273"/>
      <c r="I18" s="273"/>
      <c r="J18" s="273"/>
      <c r="K18" s="273"/>
      <c r="L18" s="273"/>
      <c r="M18" s="273"/>
      <c r="N18" s="273"/>
      <c r="O18" s="459">
        <f t="shared" si="4"/>
        <v>0</v>
      </c>
      <c r="P18" s="280" t="s">
        <v>277</v>
      </c>
    </row>
    <row r="19" spans="1:16" ht="48.95" customHeight="1">
      <c r="A19" s="5"/>
      <c r="B19" s="583" t="s">
        <v>571</v>
      </c>
      <c r="C19" s="555"/>
      <c r="D19" s="273"/>
      <c r="E19" s="273"/>
      <c r="F19" s="273"/>
      <c r="G19" s="273"/>
      <c r="H19" s="273"/>
      <c r="I19" s="273"/>
      <c r="J19" s="273"/>
      <c r="K19" s="273"/>
      <c r="L19" s="273"/>
      <c r="M19" s="273"/>
      <c r="N19" s="273"/>
      <c r="O19" s="459">
        <f t="shared" si="4"/>
        <v>0</v>
      </c>
      <c r="P19" s="280" t="s">
        <v>278</v>
      </c>
    </row>
    <row r="20" spans="1:16" ht="69.75" customHeight="1">
      <c r="A20" s="5"/>
      <c r="B20" s="582" t="s">
        <v>233</v>
      </c>
      <c r="C20" s="555">
        <f>SUM(C21:C22)</f>
        <v>0</v>
      </c>
      <c r="D20" s="273">
        <f t="shared" ref="D20:N20" si="7">SUM(D21:D22)</f>
        <v>0</v>
      </c>
      <c r="E20" s="273">
        <f t="shared" si="7"/>
        <v>0</v>
      </c>
      <c r="F20" s="273">
        <f t="shared" si="7"/>
        <v>0</v>
      </c>
      <c r="G20" s="273">
        <f t="shared" si="7"/>
        <v>0</v>
      </c>
      <c r="H20" s="273">
        <f t="shared" si="7"/>
        <v>0</v>
      </c>
      <c r="I20" s="273">
        <f t="shared" si="7"/>
        <v>0</v>
      </c>
      <c r="J20" s="273">
        <f t="shared" si="7"/>
        <v>0</v>
      </c>
      <c r="K20" s="273">
        <f t="shared" si="7"/>
        <v>0</v>
      </c>
      <c r="L20" s="273">
        <f t="shared" si="7"/>
        <v>180500</v>
      </c>
      <c r="M20" s="273">
        <f t="shared" si="7"/>
        <v>180500</v>
      </c>
      <c r="N20" s="273">
        <f t="shared" si="7"/>
        <v>180500</v>
      </c>
      <c r="O20" s="459">
        <f t="shared" si="4"/>
        <v>541500</v>
      </c>
      <c r="P20" s="1054" t="s">
        <v>279</v>
      </c>
    </row>
    <row r="21" spans="1:16" ht="48.95" customHeight="1">
      <c r="A21" s="5"/>
      <c r="B21" s="583" t="s">
        <v>234</v>
      </c>
      <c r="C21" s="555"/>
      <c r="D21" s="273"/>
      <c r="E21" s="273"/>
      <c r="F21" s="273"/>
      <c r="G21" s="273"/>
      <c r="H21" s="273"/>
      <c r="I21" s="273"/>
      <c r="J21" s="273"/>
      <c r="K21" s="273"/>
      <c r="L21" s="273">
        <v>180500</v>
      </c>
      <c r="M21" s="273">
        <v>180500</v>
      </c>
      <c r="N21" s="273">
        <v>180500</v>
      </c>
      <c r="O21" s="459">
        <f t="shared" si="4"/>
        <v>541500</v>
      </c>
      <c r="P21" s="1054"/>
    </row>
    <row r="22" spans="1:16" ht="48.95" customHeight="1">
      <c r="A22" s="5"/>
      <c r="B22" s="583" t="s">
        <v>235</v>
      </c>
      <c r="C22" s="555"/>
      <c r="D22" s="273"/>
      <c r="E22" s="273"/>
      <c r="F22" s="273"/>
      <c r="G22" s="273"/>
      <c r="H22" s="273"/>
      <c r="I22" s="273"/>
      <c r="J22" s="273"/>
      <c r="K22" s="273"/>
      <c r="L22" s="273"/>
      <c r="M22" s="273"/>
      <c r="N22" s="273"/>
      <c r="O22" s="459">
        <f t="shared" si="4"/>
        <v>0</v>
      </c>
      <c r="P22" s="1054"/>
    </row>
    <row r="23" spans="1:16" ht="97.5" customHeight="1">
      <c r="A23" s="5"/>
      <c r="B23" s="582" t="s">
        <v>236</v>
      </c>
      <c r="C23" s="555"/>
      <c r="D23" s="273"/>
      <c r="E23" s="273"/>
      <c r="F23" s="273"/>
      <c r="G23" s="273"/>
      <c r="H23" s="273"/>
      <c r="I23" s="273"/>
      <c r="J23" s="273"/>
      <c r="K23" s="273"/>
      <c r="L23" s="273"/>
      <c r="M23" s="273"/>
      <c r="N23" s="273">
        <v>6000</v>
      </c>
      <c r="O23" s="459">
        <f t="shared" si="4"/>
        <v>6000</v>
      </c>
      <c r="P23" s="1054"/>
    </row>
    <row r="24" spans="1:16" ht="48.95" customHeight="1">
      <c r="A24" s="5"/>
      <c r="B24" s="582" t="s">
        <v>237</v>
      </c>
      <c r="C24" s="555">
        <f>SUM(C25:C26)</f>
        <v>0</v>
      </c>
      <c r="D24" s="273">
        <f t="shared" ref="D24:N24" si="8">SUM(D25:D26)</f>
        <v>0</v>
      </c>
      <c r="E24" s="273">
        <f t="shared" si="8"/>
        <v>0</v>
      </c>
      <c r="F24" s="273">
        <f t="shared" si="8"/>
        <v>0</v>
      </c>
      <c r="G24" s="273">
        <f t="shared" si="8"/>
        <v>0</v>
      </c>
      <c r="H24" s="273">
        <f t="shared" si="8"/>
        <v>0</v>
      </c>
      <c r="I24" s="273">
        <f t="shared" si="8"/>
        <v>0</v>
      </c>
      <c r="J24" s="273">
        <f t="shared" si="8"/>
        <v>0</v>
      </c>
      <c r="K24" s="273">
        <f t="shared" si="8"/>
        <v>0</v>
      </c>
      <c r="L24" s="273">
        <f t="shared" si="8"/>
        <v>684739</v>
      </c>
      <c r="M24" s="273">
        <f t="shared" si="8"/>
        <v>0</v>
      </c>
      <c r="N24" s="273">
        <f t="shared" si="8"/>
        <v>0</v>
      </c>
      <c r="O24" s="459">
        <f t="shared" si="4"/>
        <v>684739</v>
      </c>
      <c r="P24" s="280"/>
    </row>
    <row r="25" spans="1:16" ht="48.95" customHeight="1">
      <c r="A25" s="5"/>
      <c r="B25" s="583" t="s">
        <v>238</v>
      </c>
      <c r="C25" s="555"/>
      <c r="D25" s="273"/>
      <c r="E25" s="273"/>
      <c r="F25" s="273"/>
      <c r="G25" s="273"/>
      <c r="H25" s="273"/>
      <c r="I25" s="273"/>
      <c r="J25" s="273"/>
      <c r="K25" s="273"/>
      <c r="L25" s="273">
        <v>299900</v>
      </c>
      <c r="M25" s="273"/>
      <c r="N25" s="273"/>
      <c r="O25" s="459">
        <f t="shared" si="4"/>
        <v>299900</v>
      </c>
      <c r="P25" s="280" t="s">
        <v>280</v>
      </c>
    </row>
    <row r="26" spans="1:16" ht="48.95" customHeight="1">
      <c r="A26" s="5"/>
      <c r="B26" s="583" t="s">
        <v>239</v>
      </c>
      <c r="C26" s="555"/>
      <c r="D26" s="273"/>
      <c r="E26" s="273"/>
      <c r="F26" s="273"/>
      <c r="G26" s="273"/>
      <c r="H26" s="273"/>
      <c r="I26" s="273"/>
      <c r="J26" s="273"/>
      <c r="K26" s="273"/>
      <c r="L26" s="273">
        <v>384839</v>
      </c>
      <c r="M26" s="273"/>
      <c r="N26" s="273"/>
      <c r="O26" s="459">
        <f t="shared" si="4"/>
        <v>384839</v>
      </c>
      <c r="P26" s="280" t="s">
        <v>267</v>
      </c>
    </row>
    <row r="27" spans="1:16" ht="69.75" customHeight="1">
      <c r="A27" s="5"/>
      <c r="B27" s="582" t="s">
        <v>240</v>
      </c>
      <c r="C27" s="555"/>
      <c r="D27" s="273"/>
      <c r="E27" s="273"/>
      <c r="F27" s="273"/>
      <c r="G27" s="273"/>
      <c r="H27" s="273"/>
      <c r="I27" s="273"/>
      <c r="J27" s="273"/>
      <c r="K27" s="273"/>
      <c r="L27" s="273"/>
      <c r="M27" s="273"/>
      <c r="N27" s="273"/>
      <c r="O27" s="459">
        <f t="shared" si="4"/>
        <v>0</v>
      </c>
      <c r="P27" s="280"/>
    </row>
    <row r="28" spans="1:16" ht="78.75" customHeight="1">
      <c r="A28" s="5"/>
      <c r="B28" s="582" t="s">
        <v>241</v>
      </c>
      <c r="C28" s="555"/>
      <c r="D28" s="273"/>
      <c r="E28" s="273"/>
      <c r="F28" s="273"/>
      <c r="G28" s="273"/>
      <c r="H28" s="273"/>
      <c r="I28" s="273"/>
      <c r="J28" s="273"/>
      <c r="K28" s="273"/>
      <c r="L28" s="273"/>
      <c r="M28" s="273"/>
      <c r="N28" s="273"/>
      <c r="O28" s="459">
        <f t="shared" si="4"/>
        <v>0</v>
      </c>
      <c r="P28" s="280"/>
    </row>
    <row r="29" spans="1:16" ht="48.95" customHeight="1">
      <c r="A29" s="5"/>
      <c r="B29" s="584" t="s">
        <v>242</v>
      </c>
      <c r="C29" s="555">
        <f>SUM(C30:C31)</f>
        <v>0</v>
      </c>
      <c r="D29" s="273">
        <f t="shared" ref="D29:N29" si="9">SUM(D30:D31)</f>
        <v>0</v>
      </c>
      <c r="E29" s="273">
        <f t="shared" si="9"/>
        <v>0</v>
      </c>
      <c r="F29" s="273">
        <f t="shared" si="9"/>
        <v>0</v>
      </c>
      <c r="G29" s="273">
        <f t="shared" si="9"/>
        <v>0</v>
      </c>
      <c r="H29" s="273">
        <f t="shared" si="9"/>
        <v>0</v>
      </c>
      <c r="I29" s="273">
        <f t="shared" si="9"/>
        <v>0</v>
      </c>
      <c r="J29" s="273">
        <f t="shared" si="9"/>
        <v>0</v>
      </c>
      <c r="K29" s="273">
        <f t="shared" si="9"/>
        <v>0</v>
      </c>
      <c r="L29" s="273">
        <f t="shared" si="9"/>
        <v>0</v>
      </c>
      <c r="M29" s="273">
        <f t="shared" si="9"/>
        <v>0</v>
      </c>
      <c r="N29" s="273">
        <f t="shared" si="9"/>
        <v>0</v>
      </c>
      <c r="O29" s="459">
        <f t="shared" si="4"/>
        <v>0</v>
      </c>
      <c r="P29" s="1054" t="s">
        <v>281</v>
      </c>
    </row>
    <row r="30" spans="1:16" ht="48.95" customHeight="1">
      <c r="A30" s="5"/>
      <c r="B30" s="583" t="s">
        <v>243</v>
      </c>
      <c r="C30" s="555"/>
      <c r="D30" s="273"/>
      <c r="E30" s="273"/>
      <c r="F30" s="273"/>
      <c r="G30" s="273"/>
      <c r="H30" s="273"/>
      <c r="I30" s="273"/>
      <c r="J30" s="273"/>
      <c r="K30" s="273"/>
      <c r="L30" s="273"/>
      <c r="M30" s="273"/>
      <c r="N30" s="273"/>
      <c r="O30" s="459">
        <f t="shared" si="4"/>
        <v>0</v>
      </c>
      <c r="P30" s="1054"/>
    </row>
    <row r="31" spans="1:16" ht="48.95" customHeight="1">
      <c r="A31" s="5"/>
      <c r="B31" s="583" t="s">
        <v>244</v>
      </c>
      <c r="C31" s="555"/>
      <c r="D31" s="273"/>
      <c r="E31" s="273"/>
      <c r="F31" s="273"/>
      <c r="G31" s="273"/>
      <c r="H31" s="273"/>
      <c r="I31" s="273"/>
      <c r="J31" s="273"/>
      <c r="K31" s="273"/>
      <c r="L31" s="273"/>
      <c r="M31" s="273"/>
      <c r="N31" s="273"/>
      <c r="O31" s="459">
        <f t="shared" si="4"/>
        <v>0</v>
      </c>
      <c r="P31" s="1054"/>
    </row>
    <row r="32" spans="1:16" ht="48.95" customHeight="1">
      <c r="A32" s="5"/>
      <c r="B32" s="584" t="s">
        <v>245</v>
      </c>
      <c r="C32" s="555">
        <f>SUM(C33:C34)</f>
        <v>0</v>
      </c>
      <c r="D32" s="273">
        <f t="shared" ref="D32:N32" si="10">SUM(D33:D34)</f>
        <v>0</v>
      </c>
      <c r="E32" s="273">
        <f t="shared" si="10"/>
        <v>0</v>
      </c>
      <c r="F32" s="273">
        <f t="shared" si="10"/>
        <v>0</v>
      </c>
      <c r="G32" s="273">
        <f t="shared" si="10"/>
        <v>0</v>
      </c>
      <c r="H32" s="273">
        <f t="shared" si="10"/>
        <v>0</v>
      </c>
      <c r="I32" s="273">
        <f t="shared" si="10"/>
        <v>0</v>
      </c>
      <c r="J32" s="273">
        <f t="shared" si="10"/>
        <v>0</v>
      </c>
      <c r="K32" s="273">
        <f t="shared" si="10"/>
        <v>0</v>
      </c>
      <c r="L32" s="273">
        <f t="shared" si="10"/>
        <v>0</v>
      </c>
      <c r="M32" s="273">
        <f t="shared" si="10"/>
        <v>0</v>
      </c>
      <c r="N32" s="273">
        <f t="shared" si="10"/>
        <v>0</v>
      </c>
      <c r="O32" s="459">
        <f t="shared" si="4"/>
        <v>0</v>
      </c>
      <c r="P32" s="280" t="s">
        <v>268</v>
      </c>
    </row>
    <row r="33" spans="1:16" ht="48.95" customHeight="1">
      <c r="A33" s="5"/>
      <c r="B33" s="583" t="s">
        <v>246</v>
      </c>
      <c r="C33" s="555"/>
      <c r="D33" s="273"/>
      <c r="E33" s="273"/>
      <c r="F33" s="273"/>
      <c r="G33" s="273"/>
      <c r="H33" s="273"/>
      <c r="I33" s="273"/>
      <c r="J33" s="273"/>
      <c r="K33" s="273"/>
      <c r="L33" s="273"/>
      <c r="M33" s="273"/>
      <c r="N33" s="273"/>
      <c r="O33" s="459">
        <f t="shared" si="4"/>
        <v>0</v>
      </c>
      <c r="P33" s="280"/>
    </row>
    <row r="34" spans="1:16" ht="48.95" customHeight="1">
      <c r="A34" s="5"/>
      <c r="B34" s="583" t="s">
        <v>247</v>
      </c>
      <c r="C34" s="555"/>
      <c r="D34" s="273"/>
      <c r="E34" s="273"/>
      <c r="F34" s="273"/>
      <c r="G34" s="273"/>
      <c r="H34" s="273"/>
      <c r="I34" s="273"/>
      <c r="J34" s="273"/>
      <c r="K34" s="273"/>
      <c r="L34" s="273"/>
      <c r="M34" s="273"/>
      <c r="N34" s="273"/>
      <c r="O34" s="459">
        <f t="shared" si="4"/>
        <v>0</v>
      </c>
      <c r="P34" s="280"/>
    </row>
    <row r="35" spans="1:16" ht="123.75" customHeight="1">
      <c r="A35" s="5"/>
      <c r="B35" s="582" t="s">
        <v>248</v>
      </c>
      <c r="C35" s="555"/>
      <c r="D35" s="273"/>
      <c r="E35" s="273"/>
      <c r="F35" s="273"/>
      <c r="G35" s="273"/>
      <c r="H35" s="273"/>
      <c r="I35" s="273"/>
      <c r="J35" s="273"/>
      <c r="K35" s="273"/>
      <c r="L35" s="273">
        <v>11283</v>
      </c>
      <c r="M35" s="273"/>
      <c r="N35" s="273"/>
      <c r="O35" s="459">
        <f t="shared" si="4"/>
        <v>11283</v>
      </c>
      <c r="P35" s="280" t="s">
        <v>271</v>
      </c>
    </row>
    <row r="36" spans="1:16" ht="69" customHeight="1">
      <c r="A36" s="5"/>
      <c r="B36" s="582" t="s">
        <v>249</v>
      </c>
      <c r="C36" s="555"/>
      <c r="D36" s="273"/>
      <c r="E36" s="273"/>
      <c r="F36" s="273"/>
      <c r="G36" s="273"/>
      <c r="H36" s="273"/>
      <c r="I36" s="273"/>
      <c r="J36" s="273"/>
      <c r="K36" s="273"/>
      <c r="L36" s="273"/>
      <c r="M36" s="273"/>
      <c r="N36" s="273"/>
      <c r="O36" s="459">
        <f t="shared" si="4"/>
        <v>0</v>
      </c>
      <c r="P36" s="280" t="s">
        <v>269</v>
      </c>
    </row>
    <row r="37" spans="1:16" ht="82.5" customHeight="1">
      <c r="A37" s="5"/>
      <c r="B37" s="582" t="s">
        <v>250</v>
      </c>
      <c r="C37" s="555"/>
      <c r="D37" s="273"/>
      <c r="E37" s="273"/>
      <c r="F37" s="273"/>
      <c r="G37" s="273"/>
      <c r="H37" s="273"/>
      <c r="I37" s="273"/>
      <c r="J37" s="273"/>
      <c r="K37" s="273"/>
      <c r="L37" s="273"/>
      <c r="M37" s="273"/>
      <c r="N37" s="273"/>
      <c r="O37" s="459">
        <f t="shared" si="4"/>
        <v>0</v>
      </c>
      <c r="P37" s="280" t="s">
        <v>270</v>
      </c>
    </row>
    <row r="38" spans="1:16" ht="62.25" customHeight="1">
      <c r="A38" s="5"/>
      <c r="B38" s="582" t="s">
        <v>251</v>
      </c>
      <c r="C38" s="555"/>
      <c r="D38" s="273"/>
      <c r="E38" s="273"/>
      <c r="F38" s="273"/>
      <c r="G38" s="273"/>
      <c r="H38" s="273"/>
      <c r="I38" s="273"/>
      <c r="J38" s="273"/>
      <c r="K38" s="273"/>
      <c r="L38" s="273">
        <v>179373</v>
      </c>
      <c r="M38" s="273">
        <v>179372</v>
      </c>
      <c r="N38" s="273"/>
      <c r="O38" s="459">
        <f t="shared" si="4"/>
        <v>358745</v>
      </c>
      <c r="P38" s="280" t="s">
        <v>272</v>
      </c>
    </row>
    <row r="39" spans="1:16" ht="67.5" customHeight="1">
      <c r="A39" s="5"/>
      <c r="B39" s="582" t="s">
        <v>252</v>
      </c>
      <c r="C39" s="555">
        <f>SUM(C40:C43)</f>
        <v>0</v>
      </c>
      <c r="D39" s="273">
        <f t="shared" ref="D39:N39" si="11">SUM(D40:D43)</f>
        <v>0</v>
      </c>
      <c r="E39" s="273">
        <f t="shared" si="11"/>
        <v>0</v>
      </c>
      <c r="F39" s="273">
        <f t="shared" si="11"/>
        <v>0</v>
      </c>
      <c r="G39" s="273">
        <f t="shared" si="11"/>
        <v>0</v>
      </c>
      <c r="H39" s="273">
        <f t="shared" si="11"/>
        <v>0</v>
      </c>
      <c r="I39" s="273">
        <f t="shared" si="11"/>
        <v>0</v>
      </c>
      <c r="J39" s="273">
        <f t="shared" si="11"/>
        <v>0</v>
      </c>
      <c r="K39" s="273">
        <f t="shared" si="11"/>
        <v>0</v>
      </c>
      <c r="L39" s="273">
        <f t="shared" si="11"/>
        <v>7000</v>
      </c>
      <c r="M39" s="273">
        <f t="shared" si="11"/>
        <v>7000</v>
      </c>
      <c r="N39" s="273">
        <f t="shared" si="11"/>
        <v>7000</v>
      </c>
      <c r="O39" s="459">
        <f t="shared" si="4"/>
        <v>21000</v>
      </c>
      <c r="P39" s="280"/>
    </row>
    <row r="40" spans="1:16" ht="48.95" customHeight="1">
      <c r="A40" s="5"/>
      <c r="B40" s="583" t="s">
        <v>253</v>
      </c>
      <c r="C40" s="555"/>
      <c r="D40" s="273"/>
      <c r="E40" s="273"/>
      <c r="F40" s="273"/>
      <c r="G40" s="273"/>
      <c r="H40" s="273"/>
      <c r="I40" s="273"/>
      <c r="J40" s="273"/>
      <c r="K40" s="273"/>
      <c r="L40" s="273"/>
      <c r="M40" s="273"/>
      <c r="N40" s="273"/>
      <c r="O40" s="459">
        <f t="shared" si="4"/>
        <v>0</v>
      </c>
      <c r="P40" s="280" t="s">
        <v>273</v>
      </c>
    </row>
    <row r="41" spans="1:16" ht="48.95" customHeight="1">
      <c r="A41" s="5"/>
      <c r="B41" s="583" t="s">
        <v>254</v>
      </c>
      <c r="C41" s="555"/>
      <c r="D41" s="273"/>
      <c r="E41" s="273"/>
      <c r="F41" s="273"/>
      <c r="G41" s="273"/>
      <c r="H41" s="273"/>
      <c r="I41" s="273"/>
      <c r="J41" s="273"/>
      <c r="K41" s="273"/>
      <c r="L41" s="273"/>
      <c r="M41" s="273"/>
      <c r="N41" s="273"/>
      <c r="O41" s="459">
        <f t="shared" si="4"/>
        <v>0</v>
      </c>
      <c r="P41" s="280" t="s">
        <v>274</v>
      </c>
    </row>
    <row r="42" spans="1:16" ht="48.95" customHeight="1">
      <c r="A42" s="5"/>
      <c r="B42" s="583" t="s">
        <v>255</v>
      </c>
      <c r="C42" s="555"/>
      <c r="D42" s="273"/>
      <c r="E42" s="273"/>
      <c r="F42" s="273"/>
      <c r="G42" s="273"/>
      <c r="H42" s="273"/>
      <c r="I42" s="273"/>
      <c r="J42" s="273"/>
      <c r="K42" s="273"/>
      <c r="L42" s="273">
        <v>7000</v>
      </c>
      <c r="M42" s="273">
        <v>7000</v>
      </c>
      <c r="N42" s="273">
        <v>7000</v>
      </c>
      <c r="O42" s="459">
        <f t="shared" si="4"/>
        <v>21000</v>
      </c>
      <c r="P42" s="280" t="s">
        <v>275</v>
      </c>
    </row>
    <row r="43" spans="1:16" ht="48.95" customHeight="1">
      <c r="A43" s="5"/>
      <c r="B43" s="583" t="s">
        <v>256</v>
      </c>
      <c r="C43" s="555"/>
      <c r="D43" s="273"/>
      <c r="E43" s="273"/>
      <c r="F43" s="273"/>
      <c r="G43" s="273"/>
      <c r="H43" s="273"/>
      <c r="I43" s="273"/>
      <c r="J43" s="273"/>
      <c r="K43" s="273"/>
      <c r="L43" s="273"/>
      <c r="M43" s="273"/>
      <c r="N43" s="273"/>
      <c r="O43" s="459">
        <f t="shared" si="4"/>
        <v>0</v>
      </c>
      <c r="P43" s="280" t="s">
        <v>276</v>
      </c>
    </row>
    <row r="44" spans="1:16" ht="48.95" customHeight="1" thickBot="1">
      <c r="A44" s="5"/>
      <c r="B44" s="582" t="s">
        <v>574</v>
      </c>
      <c r="C44" s="555"/>
      <c r="D44" s="273"/>
      <c r="E44" s="273"/>
      <c r="F44" s="273"/>
      <c r="G44" s="273"/>
      <c r="H44" s="273"/>
      <c r="I44" s="273"/>
      <c r="J44" s="273"/>
      <c r="K44" s="273"/>
      <c r="L44" s="273"/>
      <c r="M44" s="273"/>
      <c r="N44" s="273"/>
      <c r="O44" s="459">
        <f t="shared" si="4"/>
        <v>0</v>
      </c>
      <c r="P44" s="470"/>
    </row>
    <row r="45" spans="1:16" ht="27" customHeight="1" thickBot="1">
      <c r="A45" s="5"/>
      <c r="B45" s="524" t="s">
        <v>578</v>
      </c>
      <c r="C45" s="575">
        <f>SUM(C46:C67)</f>
        <v>0</v>
      </c>
      <c r="D45" s="285">
        <f>SUM(D46:D67)</f>
        <v>0</v>
      </c>
      <c r="E45" s="285">
        <f t="shared" ref="E45:N45" si="12">SUM(E46:E67)</f>
        <v>0</v>
      </c>
      <c r="F45" s="285">
        <f>SUM(F46:F67)</f>
        <v>0</v>
      </c>
      <c r="G45" s="285">
        <f t="shared" si="12"/>
        <v>0</v>
      </c>
      <c r="H45" s="285">
        <f>SUM(H46:H67)</f>
        <v>0</v>
      </c>
      <c r="I45" s="285">
        <f t="shared" si="12"/>
        <v>0</v>
      </c>
      <c r="J45" s="285">
        <f t="shared" si="12"/>
        <v>0</v>
      </c>
      <c r="K45" s="285">
        <f t="shared" si="12"/>
        <v>0</v>
      </c>
      <c r="L45" s="285">
        <f t="shared" si="12"/>
        <v>130000</v>
      </c>
      <c r="M45" s="285">
        <f t="shared" si="12"/>
        <v>150000</v>
      </c>
      <c r="N45" s="285">
        <f t="shared" si="12"/>
        <v>130000</v>
      </c>
      <c r="O45" s="286">
        <f t="shared" si="4"/>
        <v>410000</v>
      </c>
      <c r="P45" s="965" t="s">
        <v>259</v>
      </c>
    </row>
    <row r="46" spans="1:16" ht="26.25" customHeight="1">
      <c r="A46" s="5"/>
      <c r="B46" s="460" t="s">
        <v>568</v>
      </c>
      <c r="C46" s="577"/>
      <c r="D46" s="283"/>
      <c r="E46" s="283"/>
      <c r="F46" s="283"/>
      <c r="G46" s="283"/>
      <c r="H46" s="283"/>
      <c r="I46" s="283"/>
      <c r="J46" s="283"/>
      <c r="K46" s="283"/>
      <c r="L46" s="283"/>
      <c r="M46" s="283"/>
      <c r="N46" s="283"/>
      <c r="O46" s="458">
        <f t="shared" si="4"/>
        <v>0</v>
      </c>
      <c r="P46" s="966"/>
    </row>
    <row r="47" spans="1:16" ht="22.5" customHeight="1">
      <c r="A47" s="5"/>
      <c r="B47" s="461" t="s">
        <v>575</v>
      </c>
      <c r="C47" s="577"/>
      <c r="D47" s="283"/>
      <c r="E47" s="283"/>
      <c r="F47" s="283"/>
      <c r="G47" s="283"/>
      <c r="H47" s="283"/>
      <c r="I47" s="283"/>
      <c r="J47" s="283"/>
      <c r="K47" s="283"/>
      <c r="L47" s="283"/>
      <c r="M47" s="283"/>
      <c r="N47" s="283"/>
      <c r="O47" s="459">
        <f t="shared" si="4"/>
        <v>0</v>
      </c>
      <c r="P47" s="966"/>
    </row>
    <row r="48" spans="1:16" ht="35.25" customHeight="1">
      <c r="A48" s="5"/>
      <c r="B48" s="461" t="s">
        <v>576</v>
      </c>
      <c r="C48" s="577"/>
      <c r="D48" s="283"/>
      <c r="E48" s="283"/>
      <c r="F48" s="283"/>
      <c r="G48" s="283"/>
      <c r="H48" s="283"/>
      <c r="I48" s="283"/>
      <c r="J48" s="283"/>
      <c r="K48" s="283"/>
      <c r="L48" s="283"/>
      <c r="M48" s="283"/>
      <c r="N48" s="283"/>
      <c r="O48" s="459">
        <f t="shared" si="4"/>
        <v>0</v>
      </c>
      <c r="P48" s="966"/>
    </row>
    <row r="49" spans="1:16" ht="36" customHeight="1">
      <c r="A49" s="5"/>
      <c r="B49" s="461" t="s">
        <v>577</v>
      </c>
      <c r="C49" s="577"/>
      <c r="D49" s="283"/>
      <c r="E49" s="283"/>
      <c r="F49" s="283"/>
      <c r="G49" s="283"/>
      <c r="H49" s="283"/>
      <c r="I49" s="283"/>
      <c r="J49" s="283"/>
      <c r="K49" s="283"/>
      <c r="L49" s="283"/>
      <c r="M49" s="283"/>
      <c r="N49" s="283"/>
      <c r="O49" s="459">
        <f t="shared" si="4"/>
        <v>0</v>
      </c>
      <c r="P49" s="966"/>
    </row>
    <row r="50" spans="1:16" ht="35.25" customHeight="1">
      <c r="A50" s="5"/>
      <c r="B50" s="461" t="s">
        <v>569</v>
      </c>
      <c r="C50" s="577"/>
      <c r="D50" s="283"/>
      <c r="E50" s="283"/>
      <c r="F50" s="283"/>
      <c r="G50" s="283"/>
      <c r="H50" s="283"/>
      <c r="I50" s="283"/>
      <c r="J50" s="283"/>
      <c r="K50" s="283"/>
      <c r="L50" s="283">
        <v>80000</v>
      </c>
      <c r="M50" s="283">
        <v>80000</v>
      </c>
      <c r="N50" s="283">
        <v>80000</v>
      </c>
      <c r="O50" s="459">
        <f t="shared" si="4"/>
        <v>240000</v>
      </c>
      <c r="P50" s="966"/>
    </row>
    <row r="51" spans="1:16" ht="22.5" customHeight="1">
      <c r="A51" s="5"/>
      <c r="B51" s="461" t="s">
        <v>572</v>
      </c>
      <c r="C51" s="577"/>
      <c r="D51" s="283"/>
      <c r="E51" s="283"/>
      <c r="F51" s="283"/>
      <c r="G51" s="283"/>
      <c r="H51" s="283"/>
      <c r="I51" s="283"/>
      <c r="J51" s="283"/>
      <c r="K51" s="283"/>
      <c r="L51" s="283"/>
      <c r="M51" s="283"/>
      <c r="N51" s="283"/>
      <c r="O51" s="459">
        <f t="shared" si="4"/>
        <v>0</v>
      </c>
      <c r="P51" s="966"/>
    </row>
    <row r="52" spans="1:16" ht="22.5" customHeight="1">
      <c r="A52" s="5"/>
      <c r="B52" s="461" t="s">
        <v>570</v>
      </c>
      <c r="C52" s="577"/>
      <c r="D52" s="283"/>
      <c r="E52" s="283"/>
      <c r="F52" s="283"/>
      <c r="G52" s="283"/>
      <c r="H52" s="283"/>
      <c r="I52" s="283"/>
      <c r="J52" s="283"/>
      <c r="K52" s="283"/>
      <c r="L52" s="283"/>
      <c r="M52" s="283"/>
      <c r="N52" s="283"/>
      <c r="O52" s="459">
        <f t="shared" si="4"/>
        <v>0</v>
      </c>
      <c r="P52" s="966"/>
    </row>
    <row r="53" spans="1:16" ht="37.5" customHeight="1">
      <c r="A53" s="5"/>
      <c r="B53" s="461" t="s">
        <v>413</v>
      </c>
      <c r="C53" s="577"/>
      <c r="D53" s="283"/>
      <c r="E53" s="283"/>
      <c r="F53" s="283"/>
      <c r="G53" s="283"/>
      <c r="H53" s="283"/>
      <c r="I53" s="283"/>
      <c r="J53" s="283"/>
      <c r="K53" s="283"/>
      <c r="L53" s="283"/>
      <c r="M53" s="283"/>
      <c r="N53" s="283"/>
      <c r="O53" s="459">
        <f t="shared" si="4"/>
        <v>0</v>
      </c>
      <c r="P53" s="966"/>
    </row>
    <row r="54" spans="1:16" ht="50.25" customHeight="1">
      <c r="A54" s="5"/>
      <c r="B54" s="461" t="s">
        <v>573</v>
      </c>
      <c r="C54" s="577"/>
      <c r="D54" s="283"/>
      <c r="E54" s="283"/>
      <c r="F54" s="283"/>
      <c r="G54" s="283"/>
      <c r="H54" s="283"/>
      <c r="I54" s="283"/>
      <c r="J54" s="283"/>
      <c r="K54" s="283"/>
      <c r="L54" s="283"/>
      <c r="M54" s="283"/>
      <c r="N54" s="283"/>
      <c r="O54" s="459">
        <f t="shared" si="4"/>
        <v>0</v>
      </c>
      <c r="P54" s="966"/>
    </row>
    <row r="55" spans="1:16" ht="37.5" customHeight="1">
      <c r="A55" s="5"/>
      <c r="B55" s="461" t="s">
        <v>414</v>
      </c>
      <c r="C55" s="577"/>
      <c r="D55" s="283"/>
      <c r="E55" s="283"/>
      <c r="F55" s="283"/>
      <c r="G55" s="283"/>
      <c r="H55" s="283"/>
      <c r="I55" s="283"/>
      <c r="J55" s="283"/>
      <c r="K55" s="283"/>
      <c r="L55" s="283"/>
      <c r="M55" s="283"/>
      <c r="N55" s="283"/>
      <c r="O55" s="459">
        <f t="shared" si="4"/>
        <v>0</v>
      </c>
      <c r="P55" s="966"/>
    </row>
    <row r="56" spans="1:16" ht="38.25" customHeight="1">
      <c r="A56" s="5"/>
      <c r="B56" s="461" t="s">
        <v>415</v>
      </c>
      <c r="C56" s="577"/>
      <c r="D56" s="283"/>
      <c r="E56" s="283"/>
      <c r="F56" s="283"/>
      <c r="G56" s="283"/>
      <c r="H56" s="283"/>
      <c r="I56" s="283"/>
      <c r="J56" s="283"/>
      <c r="K56" s="283"/>
      <c r="L56" s="283"/>
      <c r="M56" s="283">
        <v>20000</v>
      </c>
      <c r="N56" s="283"/>
      <c r="O56" s="459">
        <f t="shared" si="4"/>
        <v>20000</v>
      </c>
      <c r="P56" s="966"/>
    </row>
    <row r="57" spans="1:16" ht="38.25" customHeight="1">
      <c r="A57" s="5"/>
      <c r="B57" s="461" t="s">
        <v>189</v>
      </c>
      <c r="C57" s="577"/>
      <c r="D57" s="283"/>
      <c r="E57" s="283"/>
      <c r="F57" s="283"/>
      <c r="G57" s="283"/>
      <c r="H57" s="283"/>
      <c r="I57" s="283"/>
      <c r="J57" s="283"/>
      <c r="K57" s="283"/>
      <c r="L57" s="283"/>
      <c r="M57" s="283"/>
      <c r="N57" s="283"/>
      <c r="O57" s="459">
        <f t="shared" si="4"/>
        <v>0</v>
      </c>
      <c r="P57" s="966"/>
    </row>
    <row r="58" spans="1:16" ht="39" customHeight="1">
      <c r="A58" s="5"/>
      <c r="B58" s="461" t="s">
        <v>143</v>
      </c>
      <c r="C58" s="577"/>
      <c r="D58" s="283"/>
      <c r="E58" s="283"/>
      <c r="F58" s="283"/>
      <c r="G58" s="283"/>
      <c r="H58" s="283"/>
      <c r="I58" s="283"/>
      <c r="J58" s="283"/>
      <c r="K58" s="283"/>
      <c r="L58" s="283">
        <v>50000</v>
      </c>
      <c r="M58" s="283">
        <v>50000</v>
      </c>
      <c r="N58" s="283">
        <v>50000</v>
      </c>
      <c r="O58" s="459">
        <f t="shared" si="4"/>
        <v>150000</v>
      </c>
      <c r="P58" s="966"/>
    </row>
    <row r="59" spans="1:16" ht="22.5" customHeight="1">
      <c r="A59" s="5"/>
      <c r="B59" s="461" t="s">
        <v>565</v>
      </c>
      <c r="C59" s="577"/>
      <c r="D59" s="283"/>
      <c r="E59" s="283"/>
      <c r="F59" s="283"/>
      <c r="G59" s="283"/>
      <c r="H59" s="283"/>
      <c r="I59" s="283"/>
      <c r="J59" s="283"/>
      <c r="K59" s="283"/>
      <c r="L59" s="283"/>
      <c r="M59" s="283"/>
      <c r="N59" s="283"/>
      <c r="O59" s="459">
        <f t="shared" si="4"/>
        <v>0</v>
      </c>
      <c r="P59" s="966"/>
    </row>
    <row r="60" spans="1:16" ht="46.5" customHeight="1">
      <c r="A60" s="5"/>
      <c r="B60" s="461" t="s">
        <v>566</v>
      </c>
      <c r="C60" s="577"/>
      <c r="D60" s="283"/>
      <c r="E60" s="283"/>
      <c r="F60" s="283"/>
      <c r="G60" s="283"/>
      <c r="H60" s="283"/>
      <c r="I60" s="283"/>
      <c r="J60" s="283"/>
      <c r="K60" s="283"/>
      <c r="L60" s="283"/>
      <c r="M60" s="283"/>
      <c r="N60" s="283"/>
      <c r="O60" s="459">
        <f t="shared" si="4"/>
        <v>0</v>
      </c>
      <c r="P60" s="966"/>
    </row>
    <row r="61" spans="1:16" ht="22.5" customHeight="1">
      <c r="A61" s="5"/>
      <c r="B61" s="461" t="s">
        <v>567</v>
      </c>
      <c r="C61" s="577"/>
      <c r="D61" s="283"/>
      <c r="E61" s="283"/>
      <c r="F61" s="283"/>
      <c r="G61" s="283"/>
      <c r="H61" s="283"/>
      <c r="I61" s="283"/>
      <c r="J61" s="283"/>
      <c r="K61" s="283"/>
      <c r="L61" s="283"/>
      <c r="M61" s="283"/>
      <c r="N61" s="283"/>
      <c r="O61" s="459">
        <f t="shared" si="4"/>
        <v>0</v>
      </c>
      <c r="P61" s="966"/>
    </row>
    <row r="62" spans="1:16" ht="32.25" customHeight="1">
      <c r="A62" s="5"/>
      <c r="B62" s="462" t="s">
        <v>188</v>
      </c>
      <c r="C62" s="577"/>
      <c r="D62" s="283"/>
      <c r="E62" s="283"/>
      <c r="F62" s="283"/>
      <c r="G62" s="283"/>
      <c r="H62" s="283"/>
      <c r="I62" s="283"/>
      <c r="J62" s="283"/>
      <c r="K62" s="283"/>
      <c r="L62" s="283"/>
      <c r="M62" s="283"/>
      <c r="N62" s="283"/>
      <c r="O62" s="459">
        <f t="shared" si="4"/>
        <v>0</v>
      </c>
      <c r="P62" s="280"/>
    </row>
    <row r="63" spans="1:16" ht="22.5" customHeight="1">
      <c r="A63" s="5"/>
      <c r="B63" s="567"/>
      <c r="C63" s="555"/>
      <c r="D63" s="273"/>
      <c r="E63" s="273"/>
      <c r="F63" s="273"/>
      <c r="G63" s="273"/>
      <c r="H63" s="273"/>
      <c r="I63" s="273"/>
      <c r="J63" s="273"/>
      <c r="K63" s="273"/>
      <c r="L63" s="273"/>
      <c r="M63" s="273"/>
      <c r="N63" s="273"/>
      <c r="O63" s="459">
        <f t="shared" si="4"/>
        <v>0</v>
      </c>
      <c r="P63" s="280"/>
    </row>
    <row r="64" spans="1:16" ht="27" customHeight="1">
      <c r="A64" s="5"/>
      <c r="B64" s="567"/>
      <c r="C64" s="555"/>
      <c r="D64" s="273"/>
      <c r="E64" s="273"/>
      <c r="F64" s="273"/>
      <c r="G64" s="273"/>
      <c r="H64" s="273"/>
      <c r="I64" s="273"/>
      <c r="J64" s="273"/>
      <c r="K64" s="273"/>
      <c r="L64" s="273"/>
      <c r="M64" s="273"/>
      <c r="N64" s="273"/>
      <c r="O64" s="459">
        <f t="shared" si="4"/>
        <v>0</v>
      </c>
      <c r="P64" s="280"/>
    </row>
    <row r="65" spans="1:16" ht="23.25" customHeight="1">
      <c r="A65" s="5"/>
      <c r="B65" s="567"/>
      <c r="C65" s="555"/>
      <c r="D65" s="273"/>
      <c r="E65" s="273"/>
      <c r="F65" s="273"/>
      <c r="G65" s="273"/>
      <c r="H65" s="273"/>
      <c r="I65" s="273"/>
      <c r="J65" s="273"/>
      <c r="K65" s="273"/>
      <c r="L65" s="273"/>
      <c r="M65" s="273"/>
      <c r="N65" s="273"/>
      <c r="O65" s="459">
        <f t="shared" si="4"/>
        <v>0</v>
      </c>
      <c r="P65" s="280"/>
    </row>
    <row r="66" spans="1:16" ht="27" customHeight="1">
      <c r="A66" s="5"/>
      <c r="B66" s="567"/>
      <c r="C66" s="555"/>
      <c r="D66" s="273"/>
      <c r="E66" s="273"/>
      <c r="F66" s="273"/>
      <c r="G66" s="273"/>
      <c r="H66" s="273"/>
      <c r="I66" s="273"/>
      <c r="J66" s="273"/>
      <c r="K66" s="273"/>
      <c r="L66" s="273"/>
      <c r="M66" s="273"/>
      <c r="N66" s="273"/>
      <c r="O66" s="459">
        <f t="shared" si="4"/>
        <v>0</v>
      </c>
      <c r="P66" s="280"/>
    </row>
    <row r="67" spans="1:16" ht="39" customHeight="1" thickBot="1">
      <c r="A67" s="5"/>
      <c r="B67" s="568" t="s">
        <v>574</v>
      </c>
      <c r="C67" s="576"/>
      <c r="D67" s="277"/>
      <c r="E67" s="277"/>
      <c r="F67" s="277"/>
      <c r="G67" s="277"/>
      <c r="H67" s="277"/>
      <c r="I67" s="277"/>
      <c r="J67" s="277"/>
      <c r="K67" s="277"/>
      <c r="L67" s="277"/>
      <c r="M67" s="277"/>
      <c r="N67" s="277"/>
      <c r="O67" s="589">
        <f>SUM(C67:N67)</f>
        <v>0</v>
      </c>
      <c r="P67" s="1048" t="s">
        <v>313</v>
      </c>
    </row>
    <row r="68" spans="1:16" ht="48.75" customHeight="1" thickBot="1">
      <c r="A68" s="5"/>
      <c r="B68" s="564" t="s">
        <v>579</v>
      </c>
      <c r="C68" s="575">
        <f>SUM(C15,C45)</f>
        <v>0</v>
      </c>
      <c r="D68" s="285">
        <f t="shared" ref="D68:N68" si="13">SUM(D15,D45)</f>
        <v>0</v>
      </c>
      <c r="E68" s="285">
        <f t="shared" si="13"/>
        <v>0</v>
      </c>
      <c r="F68" s="285">
        <f>SUM(F15,F45)</f>
        <v>0</v>
      </c>
      <c r="G68" s="285">
        <f>SUM(G15,G45)</f>
        <v>0</v>
      </c>
      <c r="H68" s="285">
        <f t="shared" si="13"/>
        <v>0</v>
      </c>
      <c r="I68" s="285">
        <f t="shared" si="13"/>
        <v>0</v>
      </c>
      <c r="J68" s="285">
        <f t="shared" si="13"/>
        <v>0</v>
      </c>
      <c r="K68" s="285">
        <f t="shared" si="13"/>
        <v>0</v>
      </c>
      <c r="L68" s="285">
        <f t="shared" si="13"/>
        <v>1192895</v>
      </c>
      <c r="M68" s="285">
        <f t="shared" si="13"/>
        <v>516872</v>
      </c>
      <c r="N68" s="285">
        <f t="shared" si="13"/>
        <v>323500</v>
      </c>
      <c r="O68" s="286">
        <f t="shared" si="4"/>
        <v>2033267</v>
      </c>
      <c r="P68" s="1048"/>
    </row>
    <row r="69" spans="1:16" ht="57.75" customHeight="1">
      <c r="A69" s="5"/>
      <c r="B69" s="569" t="s">
        <v>580</v>
      </c>
      <c r="C69" s="578">
        <f>C67+C44-C11</f>
        <v>0</v>
      </c>
      <c r="D69" s="290">
        <f t="shared" ref="D69:N69" si="14">D67+D44-D11</f>
        <v>0</v>
      </c>
      <c r="E69" s="290">
        <f t="shared" si="14"/>
        <v>0</v>
      </c>
      <c r="F69" s="290">
        <f t="shared" si="14"/>
        <v>0</v>
      </c>
      <c r="G69" s="290">
        <f t="shared" si="14"/>
        <v>0</v>
      </c>
      <c r="H69" s="290">
        <f t="shared" si="14"/>
        <v>0</v>
      </c>
      <c r="I69" s="290">
        <f t="shared" si="14"/>
        <v>0</v>
      </c>
      <c r="J69" s="290">
        <f t="shared" si="14"/>
        <v>0</v>
      </c>
      <c r="K69" s="290">
        <f t="shared" si="14"/>
        <v>0</v>
      </c>
      <c r="L69" s="290">
        <f t="shared" si="14"/>
        <v>0</v>
      </c>
      <c r="M69" s="290">
        <f t="shared" si="14"/>
        <v>0</v>
      </c>
      <c r="N69" s="290">
        <f t="shared" si="14"/>
        <v>0</v>
      </c>
      <c r="O69" s="284">
        <f t="shared" si="4"/>
        <v>0</v>
      </c>
      <c r="P69" s="1052" t="s">
        <v>317</v>
      </c>
    </row>
    <row r="70" spans="1:16" ht="40.5" customHeight="1" thickBot="1">
      <c r="A70" s="5"/>
      <c r="B70" s="570" t="s">
        <v>581</v>
      </c>
      <c r="C70" s="555">
        <f>SUM(C6:C10)-SUM(C17,C20,C23,C24,C27,C28,C29,C32,C35,C36,C37,C38,C39)-SUM(C46:C66)</f>
        <v>0</v>
      </c>
      <c r="D70" s="273">
        <f t="shared" ref="D70:N70" si="15">SUM(D6:D10)-SUM(D17,D20,D23,D24,D27,D28,D29,D32,D35,D36,D37,D38,D39)-SUM(D46:D66)</f>
        <v>0</v>
      </c>
      <c r="E70" s="273">
        <f t="shared" si="15"/>
        <v>0</v>
      </c>
      <c r="F70" s="273">
        <f t="shared" si="15"/>
        <v>0</v>
      </c>
      <c r="G70" s="273">
        <f t="shared" si="15"/>
        <v>0</v>
      </c>
      <c r="H70" s="273">
        <f t="shared" si="15"/>
        <v>0</v>
      </c>
      <c r="I70" s="273">
        <f t="shared" si="15"/>
        <v>0</v>
      </c>
      <c r="J70" s="273">
        <f t="shared" si="15"/>
        <v>0</v>
      </c>
      <c r="K70" s="273">
        <f t="shared" si="15"/>
        <v>0</v>
      </c>
      <c r="L70" s="273">
        <f t="shared" si="15"/>
        <v>940438</v>
      </c>
      <c r="M70" s="273">
        <f t="shared" si="15"/>
        <v>-66872</v>
      </c>
      <c r="N70" s="273">
        <f t="shared" si="15"/>
        <v>276500</v>
      </c>
      <c r="O70" s="276">
        <f t="shared" si="4"/>
        <v>1150066</v>
      </c>
      <c r="P70" s="1053"/>
    </row>
    <row r="71" spans="1:16" ht="45" customHeight="1" thickBot="1">
      <c r="A71" s="5"/>
      <c r="B71" s="561" t="s">
        <v>582</v>
      </c>
      <c r="C71" s="576">
        <f>C5+C12-C68+C69</f>
        <v>0</v>
      </c>
      <c r="D71" s="277">
        <f>D5+D12-D68+D69</f>
        <v>0</v>
      </c>
      <c r="E71" s="277">
        <f t="shared" ref="E71:N71" si="16">E5+E12-E68+E69</f>
        <v>0</v>
      </c>
      <c r="F71" s="277">
        <f t="shared" si="16"/>
        <v>0</v>
      </c>
      <c r="G71" s="277">
        <f t="shared" si="16"/>
        <v>0</v>
      </c>
      <c r="H71" s="277">
        <f t="shared" si="16"/>
        <v>0</v>
      </c>
      <c r="I71" s="277">
        <f t="shared" si="16"/>
        <v>0</v>
      </c>
      <c r="J71" s="277">
        <f t="shared" si="16"/>
        <v>0</v>
      </c>
      <c r="K71" s="277">
        <f t="shared" si="16"/>
        <v>0</v>
      </c>
      <c r="L71" s="277">
        <f t="shared" si="16"/>
        <v>940438</v>
      </c>
      <c r="M71" s="277">
        <f t="shared" si="16"/>
        <v>873566</v>
      </c>
      <c r="N71" s="277">
        <f t="shared" si="16"/>
        <v>1150066</v>
      </c>
      <c r="O71" s="289">
        <f>N71</f>
        <v>1150066</v>
      </c>
      <c r="P71" s="287" t="s">
        <v>316</v>
      </c>
    </row>
    <row r="72" spans="1:16" ht="15">
      <c r="B72" s="422"/>
      <c r="C72" s="423"/>
      <c r="D72" s="423"/>
      <c r="E72" s="423"/>
      <c r="F72" s="423"/>
      <c r="G72" s="424"/>
      <c r="H72" s="424"/>
      <c r="I72" s="424"/>
      <c r="J72" s="424"/>
      <c r="K72" s="424"/>
      <c r="L72" s="424"/>
      <c r="M72" s="424"/>
      <c r="N72" s="424"/>
      <c r="O72" s="425"/>
    </row>
    <row r="73" spans="1:16" ht="168" customHeight="1">
      <c r="B73" s="1051" t="s">
        <v>222</v>
      </c>
      <c r="C73" s="1051"/>
      <c r="D73" s="1051"/>
      <c r="E73" s="1051"/>
      <c r="F73" s="1051"/>
      <c r="G73" s="466"/>
      <c r="H73" s="466"/>
      <c r="I73" s="466"/>
      <c r="J73" s="466"/>
      <c r="K73" s="466"/>
      <c r="L73" s="466"/>
      <c r="M73" s="466"/>
      <c r="N73" s="466"/>
      <c r="O73" s="466"/>
    </row>
    <row r="74" spans="1:16" ht="39" customHeight="1">
      <c r="B74" s="426"/>
      <c r="C74" s="426"/>
      <c r="D74" s="426"/>
      <c r="E74" s="426"/>
      <c r="F74" s="426"/>
      <c r="G74" s="429"/>
      <c r="H74" s="430"/>
      <c r="I74" s="430"/>
      <c r="J74" s="430"/>
      <c r="K74" s="430"/>
      <c r="L74" s="431"/>
      <c r="M74" s="430"/>
      <c r="N74" s="430"/>
      <c r="O74" s="431"/>
    </row>
    <row r="75" spans="1:16" ht="20.25">
      <c r="B75" s="1049" t="s">
        <v>220</v>
      </c>
      <c r="C75" s="1049"/>
      <c r="D75" s="1049"/>
      <c r="E75" s="1049"/>
      <c r="F75" s="1049"/>
      <c r="G75" s="429"/>
      <c r="H75" s="429"/>
      <c r="I75" s="429"/>
      <c r="J75" s="429"/>
      <c r="K75" s="429"/>
      <c r="L75" s="429"/>
      <c r="M75" s="429"/>
      <c r="N75" s="429"/>
      <c r="O75" s="429"/>
    </row>
    <row r="76" spans="1:16" ht="25.5" customHeight="1">
      <c r="B76" s="1049" t="s">
        <v>221</v>
      </c>
      <c r="C76" s="1049"/>
      <c r="D76" s="1049"/>
      <c r="E76" s="1049"/>
      <c r="F76" s="1049"/>
      <c r="G76" s="429"/>
      <c r="H76" s="429"/>
      <c r="I76" s="429"/>
      <c r="J76" s="429"/>
      <c r="K76" s="429"/>
      <c r="L76" s="429"/>
      <c r="M76" s="429"/>
      <c r="N76" s="429"/>
      <c r="O76" s="429"/>
    </row>
    <row r="77" spans="1:16" ht="13.5" customHeight="1">
      <c r="B77" s="427"/>
      <c r="C77" s="426"/>
      <c r="D77" s="426"/>
      <c r="E77" s="426"/>
      <c r="F77" s="426"/>
      <c r="G77" s="427"/>
      <c r="H77" s="427"/>
      <c r="I77" s="427"/>
      <c r="J77" s="427"/>
      <c r="K77" s="427"/>
      <c r="L77" s="427"/>
      <c r="M77" s="427"/>
      <c r="N77" s="427"/>
      <c r="O77" s="428"/>
    </row>
    <row r="78" spans="1:16" ht="33" customHeight="1">
      <c r="B78" s="1050" t="s">
        <v>183</v>
      </c>
      <c r="C78" s="1050"/>
      <c r="D78" s="1050"/>
      <c r="E78" s="1050"/>
      <c r="F78" s="1050"/>
      <c r="G78" s="429"/>
      <c r="H78" s="429"/>
      <c r="I78" s="429"/>
      <c r="J78" s="429"/>
      <c r="K78" s="429"/>
      <c r="L78" s="429"/>
      <c r="M78" s="429"/>
      <c r="N78" s="429"/>
      <c r="O78" s="429"/>
    </row>
    <row r="79" spans="1:16" ht="33.75" customHeight="1">
      <c r="B79" s="429"/>
      <c r="C79" s="426"/>
      <c r="D79" s="426"/>
      <c r="E79" s="426"/>
      <c r="F79" s="426"/>
      <c r="G79" s="429"/>
      <c r="H79" s="430"/>
      <c r="I79" s="430"/>
      <c r="J79" s="430"/>
      <c r="K79" s="430"/>
      <c r="L79" s="431"/>
      <c r="M79" s="430"/>
      <c r="N79" s="430"/>
      <c r="O79" s="431"/>
    </row>
    <row r="80" spans="1:16" ht="20.25">
      <c r="B80" s="429"/>
      <c r="C80" s="426"/>
      <c r="D80" s="426"/>
      <c r="E80" s="426"/>
      <c r="F80" s="426"/>
      <c r="G80" s="429"/>
      <c r="H80" s="430"/>
      <c r="I80" s="430"/>
      <c r="J80" s="430"/>
      <c r="K80" s="430"/>
      <c r="L80" s="431"/>
      <c r="M80" s="430"/>
      <c r="N80" s="430"/>
      <c r="O80" s="431"/>
    </row>
    <row r="81" spans="2:15" ht="20.25">
      <c r="B81" s="1049" t="s">
        <v>220</v>
      </c>
      <c r="C81" s="1049"/>
      <c r="D81" s="1049"/>
      <c r="E81" s="1049"/>
      <c r="F81" s="1049"/>
      <c r="G81" s="429"/>
      <c r="H81" s="429"/>
      <c r="I81" s="429"/>
      <c r="J81" s="429"/>
      <c r="K81" s="429"/>
      <c r="L81" s="429"/>
      <c r="M81" s="429"/>
      <c r="N81" s="429"/>
      <c r="O81" s="429"/>
    </row>
    <row r="82" spans="2:15">
      <c r="J82" s="12"/>
    </row>
  </sheetData>
  <sheetProtection formatCells="0" formatRows="0"/>
  <mergeCells count="13">
    <mergeCell ref="P45:P61"/>
    <mergeCell ref="P29:P31"/>
    <mergeCell ref="P3:P4"/>
    <mergeCell ref="C13:O13"/>
    <mergeCell ref="P5:P17"/>
    <mergeCell ref="P20:P23"/>
    <mergeCell ref="P67:P68"/>
    <mergeCell ref="B76:F76"/>
    <mergeCell ref="B78:F78"/>
    <mergeCell ref="B81:F81"/>
    <mergeCell ref="B73:F73"/>
    <mergeCell ref="B75:F75"/>
    <mergeCell ref="P69:P70"/>
  </mergeCells>
  <phoneticPr fontId="80" type="noConversion"/>
  <dataValidations count="1">
    <dataValidation type="whole" allowBlank="1" showInputMessage="1" showErrorMessage="1" sqref="H14:N14 O5:O12 H45:N45 I26:I27 O14:O71 H68:N68 H25 H6:N10"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view="pageBreakPreview" zoomScale="60" zoomScaleNormal="60" workbookViewId="0">
      <pane xSplit="2" ySplit="4" topLeftCell="C41" activePane="bottomRight" state="frozen"/>
      <selection activeCell="B2" sqref="B2:G2"/>
      <selection pane="topRight" activeCell="B2" sqref="B2:G2"/>
      <selection pane="bottomLeft" activeCell="B2" sqref="B2:G2"/>
      <selection pane="bottomRight" activeCell="B42" sqref="B42"/>
    </sheetView>
  </sheetViews>
  <sheetFormatPr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12" customWidth="1"/>
    <col min="17" max="16384" width="9.140625" style="12"/>
  </cols>
  <sheetData>
    <row r="1" spans="1:16" ht="36.75" customHeight="1" thickBot="1">
      <c r="A1" s="5"/>
      <c r="B1" s="295" t="s">
        <v>262</v>
      </c>
      <c r="C1" s="271"/>
      <c r="D1" s="271"/>
      <c r="E1" s="271"/>
      <c r="F1" s="271"/>
      <c r="G1" s="271"/>
      <c r="H1" s="271"/>
      <c r="I1" s="271"/>
      <c r="J1" s="271"/>
      <c r="K1" s="271"/>
      <c r="L1" s="271"/>
      <c r="M1" s="271"/>
      <c r="N1" s="271"/>
      <c r="O1" s="272"/>
      <c r="P1" s="120" t="s">
        <v>629</v>
      </c>
    </row>
    <row r="2" spans="1:16" ht="20.25" customHeight="1" thickBot="1">
      <c r="A2" s="5"/>
      <c r="B2" s="560" t="s">
        <v>148</v>
      </c>
      <c r="C2" s="571">
        <v>1</v>
      </c>
      <c r="D2" s="300">
        <v>2</v>
      </c>
      <c r="E2" s="300">
        <v>3</v>
      </c>
      <c r="F2" s="300">
        <v>4</v>
      </c>
      <c r="G2" s="301">
        <v>5</v>
      </c>
      <c r="H2" s="301">
        <v>6</v>
      </c>
      <c r="I2" s="301">
        <v>7</v>
      </c>
      <c r="J2" s="301">
        <v>8</v>
      </c>
      <c r="K2" s="301">
        <v>9</v>
      </c>
      <c r="L2" s="301">
        <v>10</v>
      </c>
      <c r="M2" s="301">
        <v>11</v>
      </c>
      <c r="N2" s="301">
        <v>12</v>
      </c>
      <c r="O2" s="302" t="s">
        <v>529</v>
      </c>
      <c r="P2" s="119" t="s">
        <v>710</v>
      </c>
    </row>
    <row r="3" spans="1:16" ht="24.75" customHeight="1" thickBot="1">
      <c r="A3" s="5"/>
      <c r="B3" s="288" t="s">
        <v>315</v>
      </c>
      <c r="C3" s="572" t="s">
        <v>548</v>
      </c>
      <c r="D3" s="303" t="s">
        <v>549</v>
      </c>
      <c r="E3" s="303" t="s">
        <v>550</v>
      </c>
      <c r="F3" s="303" t="s">
        <v>551</v>
      </c>
      <c r="G3" s="303" t="s">
        <v>552</v>
      </c>
      <c r="H3" s="303" t="s">
        <v>553</v>
      </c>
      <c r="I3" s="303" t="s">
        <v>554</v>
      </c>
      <c r="J3" s="303" t="s">
        <v>636</v>
      </c>
      <c r="K3" s="303" t="s">
        <v>314</v>
      </c>
      <c r="L3" s="303" t="s">
        <v>637</v>
      </c>
      <c r="M3" s="303" t="s">
        <v>638</v>
      </c>
      <c r="N3" s="303" t="s">
        <v>639</v>
      </c>
      <c r="O3" s="304" t="s">
        <v>653</v>
      </c>
      <c r="P3" s="965" t="s">
        <v>283</v>
      </c>
    </row>
    <row r="4" spans="1:16" ht="28.5" customHeight="1" thickBot="1">
      <c r="A4" s="5"/>
      <c r="B4" s="18" t="s">
        <v>555</v>
      </c>
      <c r="C4" s="18"/>
      <c r="D4" s="296"/>
      <c r="E4" s="296"/>
      <c r="F4" s="296"/>
      <c r="G4" s="297"/>
      <c r="H4" s="297"/>
      <c r="I4" s="297"/>
      <c r="J4" s="297"/>
      <c r="K4" s="297"/>
      <c r="L4" s="297"/>
      <c r="M4" s="297"/>
      <c r="N4" s="297"/>
      <c r="O4" s="298"/>
      <c r="P4" s="1055"/>
    </row>
    <row r="5" spans="1:16" ht="27.75" customHeight="1">
      <c r="A5" s="5"/>
      <c r="B5" s="562" t="s">
        <v>556</v>
      </c>
      <c r="C5" s="573">
        <f>'10.a-Cash-flow 1. év'!N71</f>
        <v>1150066</v>
      </c>
      <c r="D5" s="274">
        <f>C71</f>
        <v>1882566</v>
      </c>
      <c r="E5" s="274">
        <f t="shared" ref="E5:N5" si="0">D71</f>
        <v>1965066</v>
      </c>
      <c r="F5" s="274">
        <f t="shared" si="0"/>
        <v>2016283</v>
      </c>
      <c r="G5" s="274">
        <f t="shared" si="0"/>
        <v>2098783</v>
      </c>
      <c r="H5" s="274">
        <f t="shared" si="0"/>
        <v>2181283</v>
      </c>
      <c r="I5" s="274">
        <f t="shared" si="0"/>
        <v>2443783</v>
      </c>
      <c r="J5" s="274">
        <f t="shared" si="0"/>
        <v>2715000</v>
      </c>
      <c r="K5" s="274">
        <f t="shared" si="0"/>
        <v>2997500</v>
      </c>
      <c r="L5" s="274">
        <f t="shared" si="0"/>
        <v>4010000</v>
      </c>
      <c r="M5" s="274">
        <f t="shared" si="0"/>
        <v>4292500</v>
      </c>
      <c r="N5" s="274">
        <f t="shared" si="0"/>
        <v>4575000</v>
      </c>
      <c r="O5" s="513"/>
      <c r="P5" s="687" t="s">
        <v>258</v>
      </c>
    </row>
    <row r="6" spans="1:16" ht="27" customHeight="1">
      <c r="A6" s="5"/>
      <c r="B6" s="563" t="s">
        <v>557</v>
      </c>
      <c r="C6" s="555">
        <v>300000</v>
      </c>
      <c r="D6" s="273">
        <v>400000</v>
      </c>
      <c r="E6" s="273">
        <v>400000</v>
      </c>
      <c r="F6" s="273">
        <v>400000</v>
      </c>
      <c r="G6" s="273">
        <v>400000</v>
      </c>
      <c r="H6" s="273">
        <v>600000</v>
      </c>
      <c r="I6" s="273">
        <v>600000</v>
      </c>
      <c r="J6" s="273">
        <v>600000</v>
      </c>
      <c r="K6" s="273">
        <v>600000</v>
      </c>
      <c r="L6" s="273">
        <v>600000</v>
      </c>
      <c r="M6" s="273">
        <v>600000</v>
      </c>
      <c r="N6" s="273">
        <v>600000</v>
      </c>
      <c r="O6" s="276">
        <f>SUM(C6:N6)</f>
        <v>6100000</v>
      </c>
      <c r="P6" s="688"/>
    </row>
    <row r="7" spans="1:16" ht="32.25" customHeight="1">
      <c r="A7" s="5"/>
      <c r="B7" s="472" t="s">
        <v>558</v>
      </c>
      <c r="C7" s="555"/>
      <c r="D7" s="273"/>
      <c r="E7" s="273"/>
      <c r="F7" s="273"/>
      <c r="G7" s="273"/>
      <c r="H7" s="273"/>
      <c r="I7" s="273"/>
      <c r="J7" s="273"/>
      <c r="K7" s="279"/>
      <c r="L7" s="279"/>
      <c r="M7" s="279"/>
      <c r="N7" s="279"/>
      <c r="O7" s="276">
        <f t="shared" ref="O7:O12" si="1">SUM(C7:N7)</f>
        <v>0</v>
      </c>
      <c r="P7" s="688"/>
    </row>
    <row r="8" spans="1:16" ht="32.25" customHeight="1">
      <c r="A8" s="5"/>
      <c r="B8" s="472" t="s">
        <v>559</v>
      </c>
      <c r="C8" s="555"/>
      <c r="D8" s="273"/>
      <c r="E8" s="273"/>
      <c r="F8" s="273"/>
      <c r="G8" s="273"/>
      <c r="H8" s="273"/>
      <c r="I8" s="273"/>
      <c r="J8" s="273"/>
      <c r="K8" s="279"/>
      <c r="L8" s="279"/>
      <c r="M8" s="279"/>
      <c r="N8" s="279"/>
      <c r="O8" s="276">
        <f t="shared" si="1"/>
        <v>0</v>
      </c>
      <c r="P8" s="688"/>
    </row>
    <row r="9" spans="1:16" ht="32.25" customHeight="1">
      <c r="A9" s="5"/>
      <c r="B9" s="472" t="s">
        <v>560</v>
      </c>
      <c r="C9" s="555">
        <v>750000</v>
      </c>
      <c r="D9" s="273"/>
      <c r="E9" s="273"/>
      <c r="F9" s="273"/>
      <c r="G9" s="273"/>
      <c r="H9" s="273"/>
      <c r="I9" s="273"/>
      <c r="J9" s="273"/>
      <c r="K9" s="279">
        <v>750000</v>
      </c>
      <c r="L9" s="279"/>
      <c r="M9" s="279"/>
      <c r="N9" s="279"/>
      <c r="O9" s="276">
        <f t="shared" si="1"/>
        <v>1500000</v>
      </c>
      <c r="P9" s="688"/>
    </row>
    <row r="10" spans="1:16" ht="32.25" customHeight="1">
      <c r="A10" s="5"/>
      <c r="B10" s="472" t="s">
        <v>561</v>
      </c>
      <c r="C10" s="555"/>
      <c r="D10" s="273"/>
      <c r="E10" s="273"/>
      <c r="F10" s="273"/>
      <c r="G10" s="273"/>
      <c r="H10" s="273"/>
      <c r="I10" s="273"/>
      <c r="J10" s="273"/>
      <c r="K10" s="279"/>
      <c r="L10" s="279"/>
      <c r="M10" s="279"/>
      <c r="N10" s="279"/>
      <c r="O10" s="276">
        <f t="shared" si="1"/>
        <v>0</v>
      </c>
      <c r="P10" s="688"/>
    </row>
    <row r="11" spans="1:16" ht="32.25" customHeight="1" thickBot="1">
      <c r="A11" s="5"/>
      <c r="B11" s="563" t="s">
        <v>562</v>
      </c>
      <c r="C11" s="574"/>
      <c r="D11" s="281"/>
      <c r="E11" s="281"/>
      <c r="F11" s="281"/>
      <c r="G11" s="281"/>
      <c r="H11" s="281"/>
      <c r="I11" s="281"/>
      <c r="J11" s="281"/>
      <c r="K11" s="281"/>
      <c r="L11" s="281"/>
      <c r="M11" s="281"/>
      <c r="N11" s="281"/>
      <c r="O11" s="282">
        <f t="shared" si="1"/>
        <v>0</v>
      </c>
      <c r="P11" s="688"/>
    </row>
    <row r="12" spans="1:16" ht="32.25" customHeight="1" thickBot="1">
      <c r="A12" s="5"/>
      <c r="B12" s="564" t="s">
        <v>563</v>
      </c>
      <c r="C12" s="575">
        <f>SUM(C6:C11)</f>
        <v>1050000</v>
      </c>
      <c r="D12" s="285">
        <f t="shared" ref="D12:N12" si="2">SUM(D6:D11)</f>
        <v>400000</v>
      </c>
      <c r="E12" s="285">
        <f t="shared" si="2"/>
        <v>400000</v>
      </c>
      <c r="F12" s="285">
        <f t="shared" si="2"/>
        <v>400000</v>
      </c>
      <c r="G12" s="285">
        <f t="shared" si="2"/>
        <v>400000</v>
      </c>
      <c r="H12" s="285">
        <f t="shared" si="2"/>
        <v>600000</v>
      </c>
      <c r="I12" s="285">
        <f t="shared" si="2"/>
        <v>600000</v>
      </c>
      <c r="J12" s="285">
        <f t="shared" si="2"/>
        <v>600000</v>
      </c>
      <c r="K12" s="285">
        <f t="shared" si="2"/>
        <v>1350000</v>
      </c>
      <c r="L12" s="285">
        <f t="shared" si="2"/>
        <v>600000</v>
      </c>
      <c r="M12" s="285">
        <f t="shared" si="2"/>
        <v>600000</v>
      </c>
      <c r="N12" s="285">
        <f t="shared" si="2"/>
        <v>600000</v>
      </c>
      <c r="O12" s="286">
        <f t="shared" si="1"/>
        <v>7600000</v>
      </c>
      <c r="P12" s="688"/>
    </row>
    <row r="13" spans="1:16" ht="14.25" customHeight="1" thickBot="1">
      <c r="A13" s="5"/>
      <c r="B13" s="565"/>
      <c r="C13" s="1056"/>
      <c r="D13" s="1057"/>
      <c r="E13" s="1057"/>
      <c r="F13" s="1057"/>
      <c r="G13" s="1057"/>
      <c r="H13" s="1057"/>
      <c r="I13" s="1057"/>
      <c r="J13" s="1057"/>
      <c r="K13" s="1057"/>
      <c r="L13" s="1057"/>
      <c r="M13" s="1057"/>
      <c r="N13" s="1057"/>
      <c r="O13" s="1058"/>
      <c r="P13" s="688"/>
    </row>
    <row r="14" spans="1:16" ht="32.25" customHeight="1" thickBot="1">
      <c r="A14" s="5"/>
      <c r="B14" s="291" t="s">
        <v>564</v>
      </c>
      <c r="C14" s="291"/>
      <c r="D14" s="292"/>
      <c r="E14" s="292"/>
      <c r="F14" s="292"/>
      <c r="G14" s="293"/>
      <c r="H14" s="293"/>
      <c r="I14" s="293"/>
      <c r="J14" s="293"/>
      <c r="K14" s="293"/>
      <c r="L14" s="293"/>
      <c r="M14" s="293"/>
      <c r="N14" s="293"/>
      <c r="O14" s="294"/>
      <c r="P14" s="688" t="s">
        <v>416</v>
      </c>
    </row>
    <row r="15" spans="1:16" ht="32.25" customHeight="1">
      <c r="A15" s="5"/>
      <c r="B15" s="566" t="s">
        <v>230</v>
      </c>
      <c r="C15" s="573">
        <f>SUM(C17,C20,C23,C24,C27,C28,C29,C32,C35,C36,C37,C38,C39,C44)</f>
        <v>187500</v>
      </c>
      <c r="D15" s="274">
        <f t="shared" ref="D15:N15" si="3">SUM(D17,D20,D23,D24,D27,D28,D29,D32,D35,D36,D37,D38,D39,D44)</f>
        <v>187500</v>
      </c>
      <c r="E15" s="274">
        <f t="shared" si="3"/>
        <v>198783</v>
      </c>
      <c r="F15" s="274">
        <f t="shared" si="3"/>
        <v>187500</v>
      </c>
      <c r="G15" s="274">
        <f t="shared" si="3"/>
        <v>187500</v>
      </c>
      <c r="H15" s="274">
        <f t="shared" si="3"/>
        <v>187500</v>
      </c>
      <c r="I15" s="274">
        <f t="shared" si="3"/>
        <v>198783</v>
      </c>
      <c r="J15" s="274">
        <f t="shared" si="3"/>
        <v>187500</v>
      </c>
      <c r="K15" s="274">
        <f t="shared" si="3"/>
        <v>187500</v>
      </c>
      <c r="L15" s="274">
        <f t="shared" si="3"/>
        <v>0</v>
      </c>
      <c r="M15" s="274">
        <f t="shared" si="3"/>
        <v>0</v>
      </c>
      <c r="N15" s="274">
        <f t="shared" si="3"/>
        <v>0</v>
      </c>
      <c r="O15" s="275">
        <f t="shared" ref="O15:O70" si="4">SUM(C15:N15)</f>
        <v>1710066</v>
      </c>
      <c r="P15" s="688"/>
    </row>
    <row r="16" spans="1:16" ht="39" customHeight="1" thickBot="1">
      <c r="A16" s="5"/>
      <c r="B16" s="561" t="s">
        <v>257</v>
      </c>
      <c r="C16" s="576">
        <f>C15*0.9</f>
        <v>168750</v>
      </c>
      <c r="D16" s="277">
        <f t="shared" ref="D16:N16" si="5">D15*0.9</f>
        <v>168750</v>
      </c>
      <c r="E16" s="277">
        <f t="shared" si="5"/>
        <v>178904.7</v>
      </c>
      <c r="F16" s="277">
        <f t="shared" si="5"/>
        <v>168750</v>
      </c>
      <c r="G16" s="277">
        <f t="shared" si="5"/>
        <v>168750</v>
      </c>
      <c r="H16" s="277">
        <f t="shared" si="5"/>
        <v>168750</v>
      </c>
      <c r="I16" s="277">
        <f t="shared" si="5"/>
        <v>178904.7</v>
      </c>
      <c r="J16" s="277">
        <f t="shared" si="5"/>
        <v>168750</v>
      </c>
      <c r="K16" s="277">
        <f t="shared" si="5"/>
        <v>168750</v>
      </c>
      <c r="L16" s="277">
        <f t="shared" si="5"/>
        <v>0</v>
      </c>
      <c r="M16" s="277">
        <f t="shared" si="5"/>
        <v>0</v>
      </c>
      <c r="N16" s="277">
        <f t="shared" si="5"/>
        <v>0</v>
      </c>
      <c r="O16" s="278">
        <f t="shared" si="4"/>
        <v>1539059.4</v>
      </c>
      <c r="P16" s="688" t="s">
        <v>260</v>
      </c>
    </row>
    <row r="17" spans="1:16" ht="48.95" customHeight="1" thickBot="1">
      <c r="A17" s="5"/>
      <c r="B17" s="582" t="s">
        <v>231</v>
      </c>
      <c r="C17" s="577">
        <f>SUM(C18:C19)</f>
        <v>0</v>
      </c>
      <c r="D17" s="283">
        <f t="shared" ref="D17:N17" si="6">SUM(D18:D19)</f>
        <v>0</v>
      </c>
      <c r="E17" s="283">
        <f t="shared" si="6"/>
        <v>0</v>
      </c>
      <c r="F17" s="283">
        <f t="shared" si="6"/>
        <v>0</v>
      </c>
      <c r="G17" s="283">
        <f t="shared" si="6"/>
        <v>0</v>
      </c>
      <c r="H17" s="283">
        <f t="shared" si="6"/>
        <v>0</v>
      </c>
      <c r="I17" s="283">
        <f t="shared" si="6"/>
        <v>0</v>
      </c>
      <c r="J17" s="283">
        <f t="shared" si="6"/>
        <v>0</v>
      </c>
      <c r="K17" s="283">
        <f t="shared" si="6"/>
        <v>0</v>
      </c>
      <c r="L17" s="283">
        <f t="shared" si="6"/>
        <v>0</v>
      </c>
      <c r="M17" s="283">
        <f t="shared" si="6"/>
        <v>0</v>
      </c>
      <c r="N17" s="283">
        <f t="shared" si="6"/>
        <v>0</v>
      </c>
      <c r="O17" s="458">
        <f t="shared" si="4"/>
        <v>0</v>
      </c>
      <c r="P17" s="689"/>
    </row>
    <row r="18" spans="1:16" ht="48.95" customHeight="1">
      <c r="A18" s="5"/>
      <c r="B18" s="583" t="s">
        <v>232</v>
      </c>
      <c r="C18" s="555"/>
      <c r="D18" s="273"/>
      <c r="E18" s="273"/>
      <c r="F18" s="273"/>
      <c r="G18" s="273"/>
      <c r="H18" s="273"/>
      <c r="I18" s="273"/>
      <c r="J18" s="273"/>
      <c r="K18" s="273"/>
      <c r="L18" s="273"/>
      <c r="M18" s="273"/>
      <c r="N18" s="273"/>
      <c r="O18" s="459">
        <f t="shared" si="4"/>
        <v>0</v>
      </c>
      <c r="P18" s="280"/>
    </row>
    <row r="19" spans="1:16" ht="48.95" customHeight="1">
      <c r="A19" s="5"/>
      <c r="B19" s="583" t="s">
        <v>571</v>
      </c>
      <c r="C19" s="555"/>
      <c r="D19" s="273"/>
      <c r="E19" s="273"/>
      <c r="F19" s="273"/>
      <c r="G19" s="273"/>
      <c r="H19" s="273"/>
      <c r="I19" s="273"/>
      <c r="J19" s="273"/>
      <c r="K19" s="273"/>
      <c r="L19" s="273"/>
      <c r="M19" s="273"/>
      <c r="N19" s="273"/>
      <c r="O19" s="459">
        <f t="shared" si="4"/>
        <v>0</v>
      </c>
      <c r="P19" s="280"/>
    </row>
    <row r="20" spans="1:16" ht="69.75" customHeight="1">
      <c r="A20" s="5"/>
      <c r="B20" s="582" t="s">
        <v>233</v>
      </c>
      <c r="C20" s="555">
        <f>SUM(C21:C22)</f>
        <v>180500</v>
      </c>
      <c r="D20" s="273">
        <f t="shared" ref="D20:N20" si="7">SUM(D21:D22)</f>
        <v>180500</v>
      </c>
      <c r="E20" s="273">
        <f t="shared" si="7"/>
        <v>180500</v>
      </c>
      <c r="F20" s="273">
        <f t="shared" si="7"/>
        <v>180500</v>
      </c>
      <c r="G20" s="273">
        <f t="shared" si="7"/>
        <v>180500</v>
      </c>
      <c r="H20" s="273">
        <f t="shared" si="7"/>
        <v>180500</v>
      </c>
      <c r="I20" s="273">
        <f t="shared" si="7"/>
        <v>180500</v>
      </c>
      <c r="J20" s="273">
        <f t="shared" si="7"/>
        <v>180500</v>
      </c>
      <c r="K20" s="273">
        <f t="shared" si="7"/>
        <v>180500</v>
      </c>
      <c r="L20" s="273">
        <f t="shared" si="7"/>
        <v>0</v>
      </c>
      <c r="M20" s="273">
        <f t="shared" si="7"/>
        <v>0</v>
      </c>
      <c r="N20" s="273">
        <f t="shared" si="7"/>
        <v>0</v>
      </c>
      <c r="O20" s="459">
        <f t="shared" si="4"/>
        <v>1624500</v>
      </c>
      <c r="P20" s="1054"/>
    </row>
    <row r="21" spans="1:16" ht="48.95" customHeight="1">
      <c r="A21" s="5"/>
      <c r="B21" s="583" t="s">
        <v>234</v>
      </c>
      <c r="C21" s="555">
        <v>180500</v>
      </c>
      <c r="D21" s="555">
        <v>180500</v>
      </c>
      <c r="E21" s="555">
        <v>180500</v>
      </c>
      <c r="F21" s="555">
        <v>180500</v>
      </c>
      <c r="G21" s="555">
        <v>180500</v>
      </c>
      <c r="H21" s="555">
        <v>180500</v>
      </c>
      <c r="I21" s="555">
        <v>180500</v>
      </c>
      <c r="J21" s="555">
        <v>180500</v>
      </c>
      <c r="K21" s="555">
        <v>180500</v>
      </c>
      <c r="L21" s="273"/>
      <c r="M21" s="273"/>
      <c r="N21" s="273"/>
      <c r="O21" s="459">
        <f t="shared" si="4"/>
        <v>1624500</v>
      </c>
      <c r="P21" s="1054"/>
    </row>
    <row r="22" spans="1:16" ht="48.95" customHeight="1">
      <c r="A22" s="5"/>
      <c r="B22" s="583" t="s">
        <v>235</v>
      </c>
      <c r="C22" s="555"/>
      <c r="D22" s="273"/>
      <c r="E22" s="273"/>
      <c r="F22" s="273"/>
      <c r="G22" s="273"/>
      <c r="H22" s="273"/>
      <c r="I22" s="273"/>
      <c r="J22" s="273"/>
      <c r="K22" s="273"/>
      <c r="L22" s="273"/>
      <c r="M22" s="273"/>
      <c r="N22" s="273"/>
      <c r="O22" s="459">
        <f t="shared" si="4"/>
        <v>0</v>
      </c>
      <c r="P22" s="1054"/>
    </row>
    <row r="23" spans="1:16" ht="97.5" customHeight="1">
      <c r="A23" s="5"/>
      <c r="B23" s="582" t="s">
        <v>236</v>
      </c>
      <c r="C23" s="555"/>
      <c r="D23" s="273"/>
      <c r="E23" s="273"/>
      <c r="F23" s="273"/>
      <c r="G23" s="273"/>
      <c r="H23" s="273"/>
      <c r="I23" s="273"/>
      <c r="J23" s="273"/>
      <c r="K23" s="273"/>
      <c r="L23" s="273"/>
      <c r="M23" s="273"/>
      <c r="N23" s="273"/>
      <c r="O23" s="459">
        <f t="shared" si="4"/>
        <v>0</v>
      </c>
      <c r="P23" s="1054"/>
    </row>
    <row r="24" spans="1:16" ht="48.95" customHeight="1">
      <c r="A24" s="5"/>
      <c r="B24" s="582" t="s">
        <v>237</v>
      </c>
      <c r="C24" s="555">
        <f>SUM(C25:C26)</f>
        <v>0</v>
      </c>
      <c r="D24" s="273">
        <f t="shared" ref="D24:N24" si="8">SUM(D25:D26)</f>
        <v>0</v>
      </c>
      <c r="E24" s="273">
        <f t="shared" si="8"/>
        <v>0</v>
      </c>
      <c r="F24" s="273">
        <f t="shared" si="8"/>
        <v>0</v>
      </c>
      <c r="G24" s="273">
        <f t="shared" si="8"/>
        <v>0</v>
      </c>
      <c r="H24" s="273">
        <f t="shared" si="8"/>
        <v>0</v>
      </c>
      <c r="I24" s="273">
        <f t="shared" si="8"/>
        <v>0</v>
      </c>
      <c r="J24" s="273">
        <f t="shared" si="8"/>
        <v>0</v>
      </c>
      <c r="K24" s="273">
        <f t="shared" si="8"/>
        <v>0</v>
      </c>
      <c r="L24" s="273">
        <f t="shared" si="8"/>
        <v>0</v>
      </c>
      <c r="M24" s="273">
        <f t="shared" si="8"/>
        <v>0</v>
      </c>
      <c r="N24" s="273">
        <f t="shared" si="8"/>
        <v>0</v>
      </c>
      <c r="O24" s="459">
        <f t="shared" si="4"/>
        <v>0</v>
      </c>
      <c r="P24" s="280"/>
    </row>
    <row r="25" spans="1:16" ht="48.95" customHeight="1">
      <c r="A25" s="5"/>
      <c r="B25" s="583" t="s">
        <v>238</v>
      </c>
      <c r="C25" s="555"/>
      <c r="D25" s="273"/>
      <c r="E25" s="273"/>
      <c r="F25" s="273"/>
      <c r="G25" s="273"/>
      <c r="H25" s="273"/>
      <c r="I25" s="273"/>
      <c r="J25" s="273"/>
      <c r="K25" s="273"/>
      <c r="L25" s="273"/>
      <c r="M25" s="273"/>
      <c r="N25" s="273"/>
      <c r="O25" s="459">
        <f t="shared" si="4"/>
        <v>0</v>
      </c>
      <c r="P25" s="280"/>
    </row>
    <row r="26" spans="1:16" ht="48.95" customHeight="1">
      <c r="A26" s="5"/>
      <c r="B26" s="583" t="s">
        <v>239</v>
      </c>
      <c r="C26" s="555"/>
      <c r="D26" s="273"/>
      <c r="E26" s="273"/>
      <c r="F26" s="273"/>
      <c r="G26" s="273"/>
      <c r="H26" s="273"/>
      <c r="I26" s="273"/>
      <c r="J26" s="273"/>
      <c r="K26" s="273"/>
      <c r="L26" s="273"/>
      <c r="M26" s="273"/>
      <c r="N26" s="273"/>
      <c r="O26" s="459">
        <f t="shared" si="4"/>
        <v>0</v>
      </c>
      <c r="P26" s="280"/>
    </row>
    <row r="27" spans="1:16" ht="69.75" customHeight="1">
      <c r="A27" s="5"/>
      <c r="B27" s="582" t="s">
        <v>240</v>
      </c>
      <c r="C27" s="555"/>
      <c r="D27" s="273"/>
      <c r="E27" s="273"/>
      <c r="F27" s="273"/>
      <c r="G27" s="273"/>
      <c r="H27" s="273"/>
      <c r="I27" s="273"/>
      <c r="J27" s="273"/>
      <c r="K27" s="273"/>
      <c r="L27" s="273"/>
      <c r="M27" s="273"/>
      <c r="N27" s="273"/>
      <c r="O27" s="459">
        <f t="shared" si="4"/>
        <v>0</v>
      </c>
      <c r="P27" s="280"/>
    </row>
    <row r="28" spans="1:16" ht="78.75" customHeight="1">
      <c r="A28" s="5"/>
      <c r="B28" s="582" t="s">
        <v>241</v>
      </c>
      <c r="C28" s="555"/>
      <c r="D28" s="273"/>
      <c r="E28" s="273"/>
      <c r="F28" s="273"/>
      <c r="G28" s="273"/>
      <c r="H28" s="273"/>
      <c r="I28" s="273"/>
      <c r="J28" s="273"/>
      <c r="K28" s="273"/>
      <c r="L28" s="273"/>
      <c r="M28" s="273"/>
      <c r="N28" s="273"/>
      <c r="O28" s="459">
        <f t="shared" si="4"/>
        <v>0</v>
      </c>
      <c r="P28" s="280"/>
    </row>
    <row r="29" spans="1:16" ht="48.95" customHeight="1">
      <c r="A29" s="5"/>
      <c r="B29" s="584" t="s">
        <v>242</v>
      </c>
      <c r="C29" s="555">
        <f>SUM(C30:C31)</f>
        <v>0</v>
      </c>
      <c r="D29" s="273">
        <f t="shared" ref="D29:N29" si="9">SUM(D30:D31)</f>
        <v>0</v>
      </c>
      <c r="E29" s="273">
        <f t="shared" si="9"/>
        <v>0</v>
      </c>
      <c r="F29" s="273">
        <f t="shared" si="9"/>
        <v>0</v>
      </c>
      <c r="G29" s="273">
        <f t="shared" si="9"/>
        <v>0</v>
      </c>
      <c r="H29" s="273">
        <f t="shared" si="9"/>
        <v>0</v>
      </c>
      <c r="I29" s="273">
        <f t="shared" si="9"/>
        <v>0</v>
      </c>
      <c r="J29" s="273">
        <f t="shared" si="9"/>
        <v>0</v>
      </c>
      <c r="K29" s="273">
        <f t="shared" si="9"/>
        <v>0</v>
      </c>
      <c r="L29" s="273">
        <f t="shared" si="9"/>
        <v>0</v>
      </c>
      <c r="M29" s="273">
        <f t="shared" si="9"/>
        <v>0</v>
      </c>
      <c r="N29" s="273">
        <f t="shared" si="9"/>
        <v>0</v>
      </c>
      <c r="O29" s="459">
        <f t="shared" si="4"/>
        <v>0</v>
      </c>
      <c r="P29" s="1054"/>
    </row>
    <row r="30" spans="1:16" ht="48.95" customHeight="1">
      <c r="A30" s="5"/>
      <c r="B30" s="583" t="s">
        <v>243</v>
      </c>
      <c r="C30" s="555"/>
      <c r="D30" s="273"/>
      <c r="E30" s="273"/>
      <c r="F30" s="273"/>
      <c r="G30" s="273"/>
      <c r="H30" s="273"/>
      <c r="I30" s="273"/>
      <c r="J30" s="273"/>
      <c r="K30" s="273"/>
      <c r="L30" s="273"/>
      <c r="M30" s="273"/>
      <c r="N30" s="273"/>
      <c r="O30" s="459">
        <f t="shared" si="4"/>
        <v>0</v>
      </c>
      <c r="P30" s="1054"/>
    </row>
    <row r="31" spans="1:16" ht="48.95" customHeight="1">
      <c r="A31" s="5"/>
      <c r="B31" s="583" t="s">
        <v>244</v>
      </c>
      <c r="C31" s="555"/>
      <c r="D31" s="273"/>
      <c r="E31" s="273"/>
      <c r="F31" s="273"/>
      <c r="G31" s="273"/>
      <c r="H31" s="273"/>
      <c r="I31" s="273"/>
      <c r="J31" s="273"/>
      <c r="K31" s="273"/>
      <c r="L31" s="273"/>
      <c r="M31" s="273"/>
      <c r="N31" s="273"/>
      <c r="O31" s="459">
        <f t="shared" si="4"/>
        <v>0</v>
      </c>
      <c r="P31" s="1054"/>
    </row>
    <row r="32" spans="1:16" ht="48.95" customHeight="1">
      <c r="A32" s="5"/>
      <c r="B32" s="584" t="s">
        <v>245</v>
      </c>
      <c r="C32" s="555">
        <f>SUM(C33:C34)</f>
        <v>0</v>
      </c>
      <c r="D32" s="273">
        <f t="shared" ref="D32:N32" si="10">SUM(D33:D34)</f>
        <v>0</v>
      </c>
      <c r="E32" s="273">
        <f t="shared" si="10"/>
        <v>0</v>
      </c>
      <c r="F32" s="273">
        <f t="shared" si="10"/>
        <v>0</v>
      </c>
      <c r="G32" s="273">
        <f t="shared" si="10"/>
        <v>0</v>
      </c>
      <c r="H32" s="273">
        <f t="shared" si="10"/>
        <v>0</v>
      </c>
      <c r="I32" s="273">
        <f t="shared" si="10"/>
        <v>0</v>
      </c>
      <c r="J32" s="273">
        <f t="shared" si="10"/>
        <v>0</v>
      </c>
      <c r="K32" s="273">
        <f t="shared" si="10"/>
        <v>0</v>
      </c>
      <c r="L32" s="273">
        <f t="shared" si="10"/>
        <v>0</v>
      </c>
      <c r="M32" s="273">
        <f t="shared" si="10"/>
        <v>0</v>
      </c>
      <c r="N32" s="273">
        <f t="shared" si="10"/>
        <v>0</v>
      </c>
      <c r="O32" s="459">
        <f t="shared" si="4"/>
        <v>0</v>
      </c>
      <c r="P32" s="280"/>
    </row>
    <row r="33" spans="1:16" ht="48.95" customHeight="1">
      <c r="A33" s="5"/>
      <c r="B33" s="583" t="s">
        <v>246</v>
      </c>
      <c r="C33" s="555"/>
      <c r="D33" s="273"/>
      <c r="E33" s="273"/>
      <c r="F33" s="273"/>
      <c r="G33" s="273"/>
      <c r="H33" s="273"/>
      <c r="I33" s="273"/>
      <c r="J33" s="273"/>
      <c r="K33" s="273"/>
      <c r="L33" s="273"/>
      <c r="M33" s="273"/>
      <c r="N33" s="273"/>
      <c r="O33" s="459">
        <f t="shared" si="4"/>
        <v>0</v>
      </c>
      <c r="P33" s="280"/>
    </row>
    <row r="34" spans="1:16" ht="48.95" customHeight="1">
      <c r="A34" s="5"/>
      <c r="B34" s="583" t="s">
        <v>247</v>
      </c>
      <c r="C34" s="555"/>
      <c r="D34" s="273"/>
      <c r="E34" s="273"/>
      <c r="F34" s="273"/>
      <c r="G34" s="273"/>
      <c r="H34" s="273"/>
      <c r="I34" s="273"/>
      <c r="J34" s="273"/>
      <c r="K34" s="273"/>
      <c r="L34" s="273"/>
      <c r="M34" s="273"/>
      <c r="N34" s="273"/>
      <c r="O34" s="459">
        <f t="shared" si="4"/>
        <v>0</v>
      </c>
      <c r="P34" s="280"/>
    </row>
    <row r="35" spans="1:16" ht="81" customHeight="1">
      <c r="A35" s="5"/>
      <c r="B35" s="582" t="s">
        <v>248</v>
      </c>
      <c r="C35" s="555"/>
      <c r="D35" s="273"/>
      <c r="E35" s="273">
        <v>11283</v>
      </c>
      <c r="F35" s="273"/>
      <c r="G35" s="273"/>
      <c r="H35" s="273"/>
      <c r="I35" s="273">
        <v>11283</v>
      </c>
      <c r="J35" s="273"/>
      <c r="K35" s="273"/>
      <c r="L35" s="273"/>
      <c r="M35" s="273"/>
      <c r="N35" s="273"/>
      <c r="O35" s="459">
        <f t="shared" si="4"/>
        <v>22566</v>
      </c>
      <c r="P35" s="280"/>
    </row>
    <row r="36" spans="1:16" ht="69" customHeight="1">
      <c r="A36" s="5"/>
      <c r="B36" s="582" t="s">
        <v>249</v>
      </c>
      <c r="C36" s="555"/>
      <c r="D36" s="273"/>
      <c r="E36" s="273"/>
      <c r="F36" s="273"/>
      <c r="G36" s="273"/>
      <c r="H36" s="273"/>
      <c r="I36" s="273"/>
      <c r="J36" s="273"/>
      <c r="K36" s="273"/>
      <c r="L36" s="273"/>
      <c r="M36" s="273"/>
      <c r="N36" s="273"/>
      <c r="O36" s="459">
        <f t="shared" si="4"/>
        <v>0</v>
      </c>
      <c r="P36" s="280"/>
    </row>
    <row r="37" spans="1:16" ht="82.5" customHeight="1">
      <c r="A37" s="5"/>
      <c r="B37" s="582" t="s">
        <v>250</v>
      </c>
      <c r="C37" s="555"/>
      <c r="D37" s="273"/>
      <c r="E37" s="273"/>
      <c r="F37" s="273"/>
      <c r="G37" s="273"/>
      <c r="H37" s="273"/>
      <c r="I37" s="273"/>
      <c r="J37" s="273"/>
      <c r="K37" s="273"/>
      <c r="L37" s="273"/>
      <c r="M37" s="273"/>
      <c r="N37" s="273"/>
      <c r="O37" s="459">
        <f t="shared" si="4"/>
        <v>0</v>
      </c>
      <c r="P37" s="280"/>
    </row>
    <row r="38" spans="1:16" ht="62.25" customHeight="1">
      <c r="A38" s="5"/>
      <c r="B38" s="582" t="s">
        <v>251</v>
      </c>
      <c r="C38" s="555"/>
      <c r="D38" s="273"/>
      <c r="E38" s="273"/>
      <c r="F38" s="273"/>
      <c r="G38" s="273"/>
      <c r="H38" s="273"/>
      <c r="I38" s="273"/>
      <c r="J38" s="273"/>
      <c r="K38" s="273"/>
      <c r="L38" s="273"/>
      <c r="M38" s="273"/>
      <c r="N38" s="273"/>
      <c r="O38" s="459">
        <f t="shared" si="4"/>
        <v>0</v>
      </c>
      <c r="P38" s="280"/>
    </row>
    <row r="39" spans="1:16" ht="67.5" customHeight="1">
      <c r="A39" s="5"/>
      <c r="B39" s="582" t="s">
        <v>252</v>
      </c>
      <c r="C39" s="555">
        <f>SUM(C40:C43)</f>
        <v>7000</v>
      </c>
      <c r="D39" s="273">
        <f t="shared" ref="D39:N39" si="11">SUM(D40:D43)</f>
        <v>7000</v>
      </c>
      <c r="E39" s="273">
        <f t="shared" si="11"/>
        <v>7000</v>
      </c>
      <c r="F39" s="273">
        <f t="shared" si="11"/>
        <v>7000</v>
      </c>
      <c r="G39" s="273">
        <f t="shared" si="11"/>
        <v>7000</v>
      </c>
      <c r="H39" s="273">
        <f t="shared" si="11"/>
        <v>7000</v>
      </c>
      <c r="I39" s="273">
        <f t="shared" si="11"/>
        <v>7000</v>
      </c>
      <c r="J39" s="273">
        <f t="shared" si="11"/>
        <v>7000</v>
      </c>
      <c r="K39" s="273">
        <f t="shared" si="11"/>
        <v>7000</v>
      </c>
      <c r="L39" s="273">
        <f t="shared" si="11"/>
        <v>0</v>
      </c>
      <c r="M39" s="273">
        <f t="shared" si="11"/>
        <v>0</v>
      </c>
      <c r="N39" s="273">
        <f t="shared" si="11"/>
        <v>0</v>
      </c>
      <c r="O39" s="459">
        <f t="shared" si="4"/>
        <v>63000</v>
      </c>
      <c r="P39" s="280"/>
    </row>
    <row r="40" spans="1:16" ht="48.95" customHeight="1">
      <c r="A40" s="5"/>
      <c r="B40" s="583" t="s">
        <v>253</v>
      </c>
      <c r="C40" s="555"/>
      <c r="D40" s="273"/>
      <c r="E40" s="273"/>
      <c r="F40" s="273"/>
      <c r="G40" s="273"/>
      <c r="H40" s="273"/>
      <c r="I40" s="273"/>
      <c r="J40" s="273"/>
      <c r="K40" s="273"/>
      <c r="L40" s="273"/>
      <c r="M40" s="273"/>
      <c r="N40" s="273"/>
      <c r="O40" s="459">
        <f t="shared" si="4"/>
        <v>0</v>
      </c>
      <c r="P40" s="280"/>
    </row>
    <row r="41" spans="1:16" ht="48.95" customHeight="1">
      <c r="A41" s="5"/>
      <c r="B41" s="583" t="s">
        <v>254</v>
      </c>
      <c r="C41" s="555"/>
      <c r="D41" s="273"/>
      <c r="E41" s="273"/>
      <c r="F41" s="273"/>
      <c r="G41" s="273"/>
      <c r="H41" s="273"/>
      <c r="I41" s="273"/>
      <c r="J41" s="273"/>
      <c r="K41" s="273"/>
      <c r="L41" s="273"/>
      <c r="M41" s="273"/>
      <c r="N41" s="273"/>
      <c r="O41" s="459">
        <f t="shared" si="4"/>
        <v>0</v>
      </c>
      <c r="P41" s="280"/>
    </row>
    <row r="42" spans="1:16" ht="48.95" customHeight="1">
      <c r="A42" s="5"/>
      <c r="B42" s="583" t="s">
        <v>255</v>
      </c>
      <c r="C42" s="555">
        <v>7000</v>
      </c>
      <c r="D42" s="555">
        <v>7000</v>
      </c>
      <c r="E42" s="555">
        <v>7000</v>
      </c>
      <c r="F42" s="555">
        <v>7000</v>
      </c>
      <c r="G42" s="555">
        <v>7000</v>
      </c>
      <c r="H42" s="555">
        <v>7000</v>
      </c>
      <c r="I42" s="555">
        <v>7000</v>
      </c>
      <c r="J42" s="555">
        <v>7000</v>
      </c>
      <c r="K42" s="555">
        <v>7000</v>
      </c>
      <c r="L42" s="273"/>
      <c r="M42" s="273"/>
      <c r="N42" s="273"/>
      <c r="O42" s="459">
        <f t="shared" si="4"/>
        <v>63000</v>
      </c>
      <c r="P42" s="280"/>
    </row>
    <row r="43" spans="1:16" ht="48.95" customHeight="1">
      <c r="A43" s="5"/>
      <c r="B43" s="583" t="s">
        <v>256</v>
      </c>
      <c r="C43" s="555"/>
      <c r="D43" s="273"/>
      <c r="E43" s="273"/>
      <c r="F43" s="273"/>
      <c r="G43" s="273"/>
      <c r="H43" s="273"/>
      <c r="I43" s="273"/>
      <c r="J43" s="273"/>
      <c r="K43" s="273"/>
      <c r="L43" s="273"/>
      <c r="M43" s="273"/>
      <c r="N43" s="273"/>
      <c r="O43" s="459">
        <f t="shared" si="4"/>
        <v>0</v>
      </c>
      <c r="P43" s="280"/>
    </row>
    <row r="44" spans="1:16" ht="48.95" customHeight="1" thickBot="1">
      <c r="A44" s="5"/>
      <c r="B44" s="582" t="s">
        <v>574</v>
      </c>
      <c r="C44" s="555"/>
      <c r="D44" s="273"/>
      <c r="E44" s="273"/>
      <c r="F44" s="273"/>
      <c r="G44" s="273"/>
      <c r="H44" s="273"/>
      <c r="I44" s="273"/>
      <c r="J44" s="273"/>
      <c r="K44" s="279"/>
      <c r="L44" s="279"/>
      <c r="M44" s="279"/>
      <c r="N44" s="279"/>
      <c r="O44" s="459">
        <f t="shared" si="4"/>
        <v>0</v>
      </c>
      <c r="P44" s="470"/>
    </row>
    <row r="45" spans="1:16" ht="27" customHeight="1" thickBot="1">
      <c r="A45" s="5"/>
      <c r="B45" s="524" t="s">
        <v>578</v>
      </c>
      <c r="C45" s="586">
        <f>SUM(C46:C67)</f>
        <v>130000</v>
      </c>
      <c r="D45" s="587">
        <f t="shared" ref="D45:N45" si="12">SUM(D46:D67)</f>
        <v>130000</v>
      </c>
      <c r="E45" s="587">
        <f t="shared" si="12"/>
        <v>150000</v>
      </c>
      <c r="F45" s="587">
        <f>SUM(F46:F67)</f>
        <v>130000</v>
      </c>
      <c r="G45" s="587">
        <f t="shared" si="12"/>
        <v>130000</v>
      </c>
      <c r="H45" s="587">
        <f>SUM(H46:H67)</f>
        <v>150000</v>
      </c>
      <c r="I45" s="587">
        <f t="shared" si="12"/>
        <v>130000</v>
      </c>
      <c r="J45" s="587">
        <f t="shared" si="12"/>
        <v>130000</v>
      </c>
      <c r="K45" s="587">
        <f t="shared" si="12"/>
        <v>150000</v>
      </c>
      <c r="L45" s="587">
        <f t="shared" si="12"/>
        <v>317500</v>
      </c>
      <c r="M45" s="587">
        <f t="shared" si="12"/>
        <v>317500</v>
      </c>
      <c r="N45" s="587">
        <f t="shared" si="12"/>
        <v>317500</v>
      </c>
      <c r="O45" s="286">
        <f t="shared" si="4"/>
        <v>2182500</v>
      </c>
      <c r="P45" s="965" t="s">
        <v>259</v>
      </c>
    </row>
    <row r="46" spans="1:16" ht="26.25" customHeight="1">
      <c r="A46" s="5"/>
      <c r="B46" s="460" t="s">
        <v>568</v>
      </c>
      <c r="C46" s="577"/>
      <c r="D46" s="283"/>
      <c r="E46" s="283"/>
      <c r="F46" s="283"/>
      <c r="G46" s="283"/>
      <c r="H46" s="283"/>
      <c r="I46" s="283"/>
      <c r="J46" s="283"/>
      <c r="K46" s="283"/>
      <c r="L46" s="283"/>
      <c r="M46" s="283"/>
      <c r="N46" s="283"/>
      <c r="O46" s="458">
        <f t="shared" si="4"/>
        <v>0</v>
      </c>
      <c r="P46" s="966"/>
    </row>
    <row r="47" spans="1:16" ht="22.5" customHeight="1">
      <c r="A47" s="5"/>
      <c r="B47" s="461" t="s">
        <v>575</v>
      </c>
      <c r="C47" s="577"/>
      <c r="D47" s="283"/>
      <c r="E47" s="283"/>
      <c r="F47" s="283"/>
      <c r="G47" s="283"/>
      <c r="H47" s="283"/>
      <c r="I47" s="283"/>
      <c r="J47" s="283"/>
      <c r="K47" s="283"/>
      <c r="L47" s="283"/>
      <c r="M47" s="283"/>
      <c r="N47" s="283"/>
      <c r="O47" s="459">
        <f t="shared" si="4"/>
        <v>0</v>
      </c>
      <c r="P47" s="966"/>
    </row>
    <row r="48" spans="1:16" ht="35.25" customHeight="1">
      <c r="A48" s="5"/>
      <c r="B48" s="461" t="s">
        <v>576</v>
      </c>
      <c r="C48" s="577"/>
      <c r="D48" s="283"/>
      <c r="E48" s="283"/>
      <c r="F48" s="283"/>
      <c r="G48" s="283"/>
      <c r="H48" s="283"/>
      <c r="I48" s="283"/>
      <c r="J48" s="283"/>
      <c r="K48" s="283"/>
      <c r="L48" s="283"/>
      <c r="M48" s="283"/>
      <c r="N48" s="283"/>
      <c r="O48" s="459">
        <f t="shared" si="4"/>
        <v>0</v>
      </c>
      <c r="P48" s="966"/>
    </row>
    <row r="49" spans="1:16" ht="36" customHeight="1">
      <c r="A49" s="5"/>
      <c r="B49" s="461" t="s">
        <v>577</v>
      </c>
      <c r="C49" s="577"/>
      <c r="D49" s="283"/>
      <c r="E49" s="283"/>
      <c r="F49" s="283"/>
      <c r="G49" s="283"/>
      <c r="H49" s="283"/>
      <c r="I49" s="283"/>
      <c r="J49" s="283"/>
      <c r="K49" s="283"/>
      <c r="L49" s="283"/>
      <c r="M49" s="283"/>
      <c r="N49" s="283"/>
      <c r="O49" s="459">
        <f t="shared" si="4"/>
        <v>0</v>
      </c>
      <c r="P49" s="966"/>
    </row>
    <row r="50" spans="1:16" ht="35.25" customHeight="1">
      <c r="A50" s="5"/>
      <c r="B50" s="461" t="s">
        <v>569</v>
      </c>
      <c r="C50" s="577">
        <v>80000</v>
      </c>
      <c r="D50" s="577">
        <v>80000</v>
      </c>
      <c r="E50" s="577">
        <v>80000</v>
      </c>
      <c r="F50" s="577">
        <v>80000</v>
      </c>
      <c r="G50" s="577">
        <v>80000</v>
      </c>
      <c r="H50" s="577">
        <v>80000</v>
      </c>
      <c r="I50" s="577">
        <v>80000</v>
      </c>
      <c r="J50" s="577">
        <v>80000</v>
      </c>
      <c r="K50" s="577">
        <v>80000</v>
      </c>
      <c r="L50" s="577">
        <v>80000</v>
      </c>
      <c r="M50" s="577">
        <v>80000</v>
      </c>
      <c r="N50" s="577">
        <v>80000</v>
      </c>
      <c r="O50" s="459">
        <f t="shared" si="4"/>
        <v>960000</v>
      </c>
      <c r="P50" s="966"/>
    </row>
    <row r="51" spans="1:16" ht="22.5" customHeight="1">
      <c r="A51" s="5"/>
      <c r="B51" s="461" t="s">
        <v>572</v>
      </c>
      <c r="C51" s="577"/>
      <c r="D51" s="283"/>
      <c r="E51" s="283"/>
      <c r="F51" s="283"/>
      <c r="G51" s="283"/>
      <c r="H51" s="283"/>
      <c r="I51" s="283"/>
      <c r="J51" s="283"/>
      <c r="K51" s="283"/>
      <c r="L51" s="283"/>
      <c r="M51" s="283"/>
      <c r="N51" s="283"/>
      <c r="O51" s="459">
        <f t="shared" si="4"/>
        <v>0</v>
      </c>
      <c r="P51" s="966"/>
    </row>
    <row r="52" spans="1:16" ht="22.5" customHeight="1">
      <c r="A52" s="5"/>
      <c r="B52" s="461" t="s">
        <v>570</v>
      </c>
      <c r="C52" s="577"/>
      <c r="D52" s="283"/>
      <c r="E52" s="283"/>
      <c r="F52" s="283"/>
      <c r="G52" s="283"/>
      <c r="H52" s="283"/>
      <c r="I52" s="283"/>
      <c r="J52" s="283"/>
      <c r="K52" s="283"/>
      <c r="L52" s="283"/>
      <c r="M52" s="283"/>
      <c r="N52" s="283"/>
      <c r="O52" s="459">
        <f t="shared" si="4"/>
        <v>0</v>
      </c>
      <c r="P52" s="966"/>
    </row>
    <row r="53" spans="1:16" ht="37.5" customHeight="1">
      <c r="A53" s="5"/>
      <c r="B53" s="461" t="s">
        <v>413</v>
      </c>
      <c r="C53" s="577"/>
      <c r="D53" s="283"/>
      <c r="E53" s="283"/>
      <c r="F53" s="283"/>
      <c r="G53" s="283"/>
      <c r="H53" s="283"/>
      <c r="I53" s="283"/>
      <c r="J53" s="283"/>
      <c r="K53" s="283"/>
      <c r="L53" s="283"/>
      <c r="M53" s="283"/>
      <c r="N53" s="283"/>
      <c r="O53" s="459">
        <f t="shared" si="4"/>
        <v>0</v>
      </c>
      <c r="P53" s="966"/>
    </row>
    <row r="54" spans="1:16" ht="50.25" customHeight="1">
      <c r="A54" s="5"/>
      <c r="B54" s="461" t="s">
        <v>573</v>
      </c>
      <c r="C54" s="577"/>
      <c r="D54" s="283"/>
      <c r="E54" s="283"/>
      <c r="F54" s="283"/>
      <c r="G54" s="283"/>
      <c r="H54" s="283"/>
      <c r="I54" s="283"/>
      <c r="J54" s="283"/>
      <c r="K54" s="283"/>
      <c r="L54" s="283"/>
      <c r="M54" s="283"/>
      <c r="N54" s="283"/>
      <c r="O54" s="459">
        <f t="shared" si="4"/>
        <v>0</v>
      </c>
      <c r="P54" s="966"/>
    </row>
    <row r="55" spans="1:16" ht="37.5" customHeight="1">
      <c r="A55" s="5"/>
      <c r="B55" s="461" t="s">
        <v>414</v>
      </c>
      <c r="C55" s="577"/>
      <c r="D55" s="283"/>
      <c r="E55" s="283"/>
      <c r="F55" s="283"/>
      <c r="G55" s="283"/>
      <c r="H55" s="283"/>
      <c r="I55" s="283"/>
      <c r="J55" s="283"/>
      <c r="K55" s="283"/>
      <c r="L55" s="283"/>
      <c r="M55" s="283"/>
      <c r="N55" s="283"/>
      <c r="O55" s="459">
        <f t="shared" si="4"/>
        <v>0</v>
      </c>
      <c r="P55" s="966"/>
    </row>
    <row r="56" spans="1:16" ht="38.25" customHeight="1">
      <c r="A56" s="5"/>
      <c r="B56" s="461" t="s">
        <v>415</v>
      </c>
      <c r="C56" s="577"/>
      <c r="D56" s="283"/>
      <c r="E56" s="283">
        <v>20000</v>
      </c>
      <c r="F56" s="283"/>
      <c r="G56" s="283"/>
      <c r="H56" s="283">
        <v>20000</v>
      </c>
      <c r="I56" s="283"/>
      <c r="J56" s="283"/>
      <c r="K56" s="283">
        <v>20000</v>
      </c>
      <c r="L56" s="283"/>
      <c r="M56" s="283"/>
      <c r="N56" s="283"/>
      <c r="O56" s="459">
        <f t="shared" si="4"/>
        <v>60000</v>
      </c>
      <c r="P56" s="966"/>
    </row>
    <row r="57" spans="1:16" ht="38.25" customHeight="1">
      <c r="A57" s="5"/>
      <c r="B57" s="461" t="s">
        <v>189</v>
      </c>
      <c r="C57" s="577"/>
      <c r="D57" s="283"/>
      <c r="E57" s="283"/>
      <c r="F57" s="283"/>
      <c r="G57" s="283"/>
      <c r="H57" s="283"/>
      <c r="I57" s="283"/>
      <c r="J57" s="283"/>
      <c r="K57" s="283"/>
      <c r="L57" s="283">
        <v>7000</v>
      </c>
      <c r="M57" s="283">
        <v>7000</v>
      </c>
      <c r="N57" s="283">
        <v>7000</v>
      </c>
      <c r="O57" s="459">
        <f t="shared" si="4"/>
        <v>21000</v>
      </c>
      <c r="P57" s="966"/>
    </row>
    <row r="58" spans="1:16" ht="39" customHeight="1">
      <c r="A58" s="5"/>
      <c r="B58" s="461" t="s">
        <v>143</v>
      </c>
      <c r="C58" s="577">
        <v>50000</v>
      </c>
      <c r="D58" s="577">
        <v>50000</v>
      </c>
      <c r="E58" s="577">
        <v>50000</v>
      </c>
      <c r="F58" s="577">
        <v>50000</v>
      </c>
      <c r="G58" s="577">
        <v>50000</v>
      </c>
      <c r="H58" s="577">
        <v>50000</v>
      </c>
      <c r="I58" s="577">
        <v>50000</v>
      </c>
      <c r="J58" s="577">
        <v>50000</v>
      </c>
      <c r="K58" s="577">
        <v>50000</v>
      </c>
      <c r="L58" s="577">
        <v>50000</v>
      </c>
      <c r="M58" s="577">
        <v>50000</v>
      </c>
      <c r="N58" s="577">
        <v>50000</v>
      </c>
      <c r="O58" s="459">
        <f t="shared" si="4"/>
        <v>600000</v>
      </c>
      <c r="P58" s="966"/>
    </row>
    <row r="59" spans="1:16" ht="22.5" customHeight="1">
      <c r="A59" s="5"/>
      <c r="B59" s="461" t="s">
        <v>565</v>
      </c>
      <c r="C59" s="577"/>
      <c r="D59" s="283"/>
      <c r="E59" s="283"/>
      <c r="F59" s="283"/>
      <c r="G59" s="283"/>
      <c r="H59" s="283"/>
      <c r="I59" s="283"/>
      <c r="J59" s="283"/>
      <c r="K59" s="283"/>
      <c r="L59" s="283">
        <v>180500</v>
      </c>
      <c r="M59" s="283">
        <v>180500</v>
      </c>
      <c r="N59" s="283">
        <v>180500</v>
      </c>
      <c r="O59" s="459">
        <f t="shared" si="4"/>
        <v>541500</v>
      </c>
      <c r="P59" s="966"/>
    </row>
    <row r="60" spans="1:16" ht="46.5" customHeight="1">
      <c r="A60" s="5"/>
      <c r="B60" s="461" t="s">
        <v>566</v>
      </c>
      <c r="C60" s="577"/>
      <c r="D60" s="283"/>
      <c r="E60" s="283"/>
      <c r="F60" s="283"/>
      <c r="G60" s="283"/>
      <c r="H60" s="283"/>
      <c r="I60" s="283"/>
      <c r="J60" s="283"/>
      <c r="K60" s="283"/>
      <c r="L60" s="283"/>
      <c r="M60" s="283"/>
      <c r="N60" s="283"/>
      <c r="O60" s="459">
        <f t="shared" si="4"/>
        <v>0</v>
      </c>
      <c r="P60" s="966"/>
    </row>
    <row r="61" spans="1:16" ht="22.5" customHeight="1">
      <c r="A61" s="5"/>
      <c r="B61" s="461" t="s">
        <v>567</v>
      </c>
      <c r="C61" s="577"/>
      <c r="D61" s="283"/>
      <c r="E61" s="283"/>
      <c r="F61" s="283"/>
      <c r="G61" s="283"/>
      <c r="H61" s="283"/>
      <c r="I61" s="283"/>
      <c r="J61" s="283"/>
      <c r="K61" s="283"/>
      <c r="L61" s="283"/>
      <c r="M61" s="283"/>
      <c r="N61" s="283"/>
      <c r="O61" s="459">
        <f t="shared" si="4"/>
        <v>0</v>
      </c>
      <c r="P61" s="966"/>
    </row>
    <row r="62" spans="1:16" ht="32.25" customHeight="1">
      <c r="A62" s="5"/>
      <c r="B62" s="462" t="s">
        <v>188</v>
      </c>
      <c r="C62" s="577"/>
      <c r="D62" s="283"/>
      <c r="E62" s="283"/>
      <c r="F62" s="283"/>
      <c r="G62" s="283"/>
      <c r="H62" s="283"/>
      <c r="I62" s="283"/>
      <c r="J62" s="283"/>
      <c r="K62" s="283"/>
      <c r="L62" s="283"/>
      <c r="M62" s="283"/>
      <c r="N62" s="283"/>
      <c r="O62" s="459">
        <f t="shared" si="4"/>
        <v>0</v>
      </c>
      <c r="P62" s="280"/>
    </row>
    <row r="63" spans="1:16" ht="22.5" customHeight="1">
      <c r="A63" s="5"/>
      <c r="B63" s="567"/>
      <c r="C63" s="577"/>
      <c r="D63" s="283"/>
      <c r="E63" s="283"/>
      <c r="F63" s="283"/>
      <c r="G63" s="283"/>
      <c r="H63" s="283"/>
      <c r="I63" s="283"/>
      <c r="J63" s="283"/>
      <c r="K63" s="283"/>
      <c r="L63" s="283"/>
      <c r="M63" s="283"/>
      <c r="N63" s="283"/>
      <c r="O63" s="459">
        <f t="shared" si="4"/>
        <v>0</v>
      </c>
      <c r="P63" s="280"/>
    </row>
    <row r="64" spans="1:16" ht="27" customHeight="1">
      <c r="A64" s="5"/>
      <c r="B64" s="567"/>
      <c r="C64" s="577"/>
      <c r="D64" s="283"/>
      <c r="E64" s="283"/>
      <c r="F64" s="283"/>
      <c r="G64" s="283"/>
      <c r="H64" s="283"/>
      <c r="I64" s="283"/>
      <c r="J64" s="283"/>
      <c r="K64" s="283"/>
      <c r="L64" s="283"/>
      <c r="M64" s="283"/>
      <c r="N64" s="283"/>
      <c r="O64" s="459">
        <f t="shared" si="4"/>
        <v>0</v>
      </c>
      <c r="P64" s="280"/>
    </row>
    <row r="65" spans="1:16" ht="23.25" customHeight="1">
      <c r="A65" s="5"/>
      <c r="B65" s="567"/>
      <c r="C65" s="577"/>
      <c r="D65" s="283"/>
      <c r="E65" s="283"/>
      <c r="F65" s="283"/>
      <c r="G65" s="283"/>
      <c r="H65" s="283"/>
      <c r="I65" s="283"/>
      <c r="J65" s="283"/>
      <c r="K65" s="283"/>
      <c r="L65" s="283"/>
      <c r="M65" s="283"/>
      <c r="N65" s="283"/>
      <c r="O65" s="459">
        <f t="shared" si="4"/>
        <v>0</v>
      </c>
      <c r="P65" s="280"/>
    </row>
    <row r="66" spans="1:16" ht="27" customHeight="1">
      <c r="A66" s="5"/>
      <c r="B66" s="567"/>
      <c r="C66" s="555"/>
      <c r="D66" s="273"/>
      <c r="E66" s="273"/>
      <c r="F66" s="273"/>
      <c r="G66" s="273"/>
      <c r="H66" s="273"/>
      <c r="I66" s="273"/>
      <c r="J66" s="273"/>
      <c r="K66" s="273"/>
      <c r="L66" s="273"/>
      <c r="M66" s="273"/>
      <c r="N66" s="273"/>
      <c r="O66" s="459">
        <f t="shared" si="4"/>
        <v>0</v>
      </c>
      <c r="P66" s="280"/>
    </row>
    <row r="67" spans="1:16" ht="39" customHeight="1" thickBot="1">
      <c r="A67" s="5"/>
      <c r="B67" s="568" t="s">
        <v>574</v>
      </c>
      <c r="C67" s="576"/>
      <c r="D67" s="277"/>
      <c r="E67" s="277"/>
      <c r="F67" s="277"/>
      <c r="G67" s="277"/>
      <c r="H67" s="277"/>
      <c r="I67" s="277"/>
      <c r="J67" s="277"/>
      <c r="K67" s="277"/>
      <c r="L67" s="277"/>
      <c r="M67" s="277"/>
      <c r="N67" s="277"/>
      <c r="O67" s="278">
        <f t="shared" si="4"/>
        <v>0</v>
      </c>
      <c r="P67" s="1048" t="s">
        <v>313</v>
      </c>
    </row>
    <row r="68" spans="1:16" ht="48.75" customHeight="1" thickBot="1">
      <c r="A68" s="5"/>
      <c r="B68" s="564" t="s">
        <v>579</v>
      </c>
      <c r="C68" s="575">
        <f>SUM(C15,C45)</f>
        <v>317500</v>
      </c>
      <c r="D68" s="285">
        <f t="shared" ref="D68:N68" si="13">SUM(D15,D45)</f>
        <v>317500</v>
      </c>
      <c r="E68" s="285">
        <f t="shared" si="13"/>
        <v>348783</v>
      </c>
      <c r="F68" s="285">
        <f>SUM(F15,F45)</f>
        <v>317500</v>
      </c>
      <c r="G68" s="285">
        <f>SUM(G15,G45)</f>
        <v>317500</v>
      </c>
      <c r="H68" s="285">
        <f t="shared" si="13"/>
        <v>337500</v>
      </c>
      <c r="I68" s="285">
        <f t="shared" si="13"/>
        <v>328783</v>
      </c>
      <c r="J68" s="285">
        <f t="shared" si="13"/>
        <v>317500</v>
      </c>
      <c r="K68" s="285">
        <f t="shared" si="13"/>
        <v>337500</v>
      </c>
      <c r="L68" s="285">
        <f t="shared" si="13"/>
        <v>317500</v>
      </c>
      <c r="M68" s="285">
        <f t="shared" si="13"/>
        <v>317500</v>
      </c>
      <c r="N68" s="285">
        <f t="shared" si="13"/>
        <v>317500</v>
      </c>
      <c r="O68" s="286">
        <f t="shared" si="4"/>
        <v>3892566</v>
      </c>
      <c r="P68" s="1048"/>
    </row>
    <row r="69" spans="1:16" ht="57.75" customHeight="1">
      <c r="A69" s="5"/>
      <c r="B69" s="569" t="s">
        <v>580</v>
      </c>
      <c r="C69" s="578">
        <f>C67+C44-C11</f>
        <v>0</v>
      </c>
      <c r="D69" s="290">
        <f t="shared" ref="D69:N69" si="14">D67+D44-D11</f>
        <v>0</v>
      </c>
      <c r="E69" s="290">
        <f t="shared" si="14"/>
        <v>0</v>
      </c>
      <c r="F69" s="290">
        <f t="shared" si="14"/>
        <v>0</v>
      </c>
      <c r="G69" s="290">
        <f t="shared" si="14"/>
        <v>0</v>
      </c>
      <c r="H69" s="290">
        <f t="shared" si="14"/>
        <v>0</v>
      </c>
      <c r="I69" s="290">
        <f t="shared" si="14"/>
        <v>0</v>
      </c>
      <c r="J69" s="290">
        <f t="shared" si="14"/>
        <v>0</v>
      </c>
      <c r="K69" s="290">
        <f t="shared" si="14"/>
        <v>0</v>
      </c>
      <c r="L69" s="290">
        <f t="shared" si="14"/>
        <v>0</v>
      </c>
      <c r="M69" s="290">
        <f t="shared" si="14"/>
        <v>0</v>
      </c>
      <c r="N69" s="290">
        <f t="shared" si="14"/>
        <v>0</v>
      </c>
      <c r="O69" s="284">
        <f t="shared" si="4"/>
        <v>0</v>
      </c>
      <c r="P69" s="1052" t="s">
        <v>317</v>
      </c>
    </row>
    <row r="70" spans="1:16" ht="40.5" customHeight="1" thickBot="1">
      <c r="A70" s="5"/>
      <c r="B70" s="570" t="s">
        <v>581</v>
      </c>
      <c r="C70" s="555">
        <f>SUM(C6:C10)-SUM(C17,C20,C23,C24,C27,C28,C29,C32,C35,C36,C37,C38,C39)-SUM(C46:C66)</f>
        <v>732500</v>
      </c>
      <c r="D70" s="273">
        <f t="shared" ref="D70:N70" si="15">SUM(D6:D10)-SUM(D17,D20,D23,D24,D27,D28,D29,D32,D35,D36,D37,D38,D39)-SUM(D46:D66)</f>
        <v>82500</v>
      </c>
      <c r="E70" s="273">
        <f t="shared" si="15"/>
        <v>51217</v>
      </c>
      <c r="F70" s="273">
        <f t="shared" si="15"/>
        <v>82500</v>
      </c>
      <c r="G70" s="273">
        <f t="shared" si="15"/>
        <v>82500</v>
      </c>
      <c r="H70" s="273">
        <f t="shared" si="15"/>
        <v>262500</v>
      </c>
      <c r="I70" s="273">
        <f t="shared" si="15"/>
        <v>271217</v>
      </c>
      <c r="J70" s="273">
        <f t="shared" si="15"/>
        <v>282500</v>
      </c>
      <c r="K70" s="273">
        <f t="shared" si="15"/>
        <v>1012500</v>
      </c>
      <c r="L70" s="273">
        <f t="shared" si="15"/>
        <v>282500</v>
      </c>
      <c r="M70" s="273">
        <f t="shared" si="15"/>
        <v>282500</v>
      </c>
      <c r="N70" s="273">
        <f t="shared" si="15"/>
        <v>282500</v>
      </c>
      <c r="O70" s="276">
        <f t="shared" si="4"/>
        <v>3707434</v>
      </c>
      <c r="P70" s="1053"/>
    </row>
    <row r="71" spans="1:16" ht="45" customHeight="1" thickBot="1">
      <c r="A71" s="5"/>
      <c r="B71" s="561" t="s">
        <v>582</v>
      </c>
      <c r="C71" s="576">
        <f>C5+C12-C68+C69</f>
        <v>1882566</v>
      </c>
      <c r="D71" s="277">
        <f t="shared" ref="D71:N71" si="16">D5+D12-D68+D69</f>
        <v>1965066</v>
      </c>
      <c r="E71" s="277">
        <f t="shared" si="16"/>
        <v>2016283</v>
      </c>
      <c r="F71" s="277">
        <f t="shared" si="16"/>
        <v>2098783</v>
      </c>
      <c r="G71" s="277">
        <f t="shared" si="16"/>
        <v>2181283</v>
      </c>
      <c r="H71" s="277">
        <f t="shared" si="16"/>
        <v>2443783</v>
      </c>
      <c r="I71" s="277">
        <f t="shared" si="16"/>
        <v>2715000</v>
      </c>
      <c r="J71" s="277">
        <f t="shared" si="16"/>
        <v>2997500</v>
      </c>
      <c r="K71" s="277">
        <f t="shared" si="16"/>
        <v>4010000</v>
      </c>
      <c r="L71" s="277">
        <f t="shared" si="16"/>
        <v>4292500</v>
      </c>
      <c r="M71" s="277">
        <f t="shared" si="16"/>
        <v>4575000</v>
      </c>
      <c r="N71" s="277">
        <f t="shared" si="16"/>
        <v>4857500</v>
      </c>
      <c r="O71" s="289">
        <f>N71</f>
        <v>4857500</v>
      </c>
      <c r="P71" s="287" t="s">
        <v>316</v>
      </c>
    </row>
    <row r="72" spans="1:16" ht="15">
      <c r="B72" s="422"/>
      <c r="C72" s="423"/>
      <c r="D72" s="423"/>
      <c r="E72" s="423"/>
      <c r="F72" s="423"/>
      <c r="G72" s="424"/>
      <c r="H72" s="424"/>
      <c r="I72" s="424"/>
      <c r="J72" s="424"/>
      <c r="K72" s="424"/>
      <c r="L72" s="424"/>
      <c r="M72" s="424"/>
      <c r="N72" s="424"/>
      <c r="O72" s="425"/>
    </row>
    <row r="73" spans="1:16" ht="168" customHeight="1">
      <c r="B73" s="1051" t="s">
        <v>264</v>
      </c>
      <c r="C73" s="1051"/>
      <c r="D73" s="1051"/>
      <c r="E73" s="1051"/>
      <c r="F73" s="1051"/>
      <c r="G73" s="466"/>
      <c r="H73" s="466"/>
      <c r="I73" s="466"/>
      <c r="J73" s="466"/>
      <c r="K73" s="466"/>
      <c r="L73" s="466"/>
      <c r="M73" s="466"/>
      <c r="N73" s="466"/>
      <c r="O73" s="466"/>
    </row>
    <row r="74" spans="1:16" ht="39" customHeight="1">
      <c r="B74" s="426"/>
      <c r="C74" s="426"/>
      <c r="D74" s="426"/>
      <c r="E74" s="426"/>
      <c r="F74" s="426"/>
      <c r="G74" s="429"/>
      <c r="H74" s="430"/>
      <c r="I74" s="430"/>
      <c r="J74" s="430"/>
      <c r="K74" s="430"/>
      <c r="L74" s="431"/>
      <c r="M74" s="430"/>
      <c r="N74" s="430"/>
      <c r="O74" s="431"/>
    </row>
    <row r="75" spans="1:16" ht="20.25">
      <c r="B75" s="1049" t="s">
        <v>220</v>
      </c>
      <c r="C75" s="1049"/>
      <c r="D75" s="1049"/>
      <c r="E75" s="1049"/>
      <c r="F75" s="1049"/>
      <c r="G75" s="429"/>
      <c r="H75" s="429"/>
      <c r="I75" s="429"/>
      <c r="J75" s="429"/>
      <c r="K75" s="429"/>
      <c r="L75" s="429"/>
      <c r="M75" s="429"/>
      <c r="N75" s="429"/>
      <c r="O75" s="429"/>
    </row>
    <row r="76" spans="1:16" ht="25.5" customHeight="1">
      <c r="B76" s="1049" t="s">
        <v>221</v>
      </c>
      <c r="C76" s="1049"/>
      <c r="D76" s="1049"/>
      <c r="E76" s="1049"/>
      <c r="F76" s="1049"/>
      <c r="G76" s="429"/>
      <c r="H76" s="429"/>
      <c r="I76" s="429"/>
      <c r="J76" s="429"/>
      <c r="K76" s="429"/>
      <c r="L76" s="429"/>
      <c r="M76" s="429"/>
      <c r="N76" s="429"/>
      <c r="O76" s="429"/>
    </row>
    <row r="77" spans="1:16" ht="13.5" customHeight="1">
      <c r="B77" s="427"/>
      <c r="C77" s="426"/>
      <c r="D77" s="426"/>
      <c r="E77" s="426"/>
      <c r="F77" s="426"/>
      <c r="G77" s="427"/>
      <c r="H77" s="427"/>
      <c r="I77" s="427"/>
      <c r="J77" s="427"/>
      <c r="K77" s="427"/>
      <c r="L77" s="427"/>
      <c r="M77" s="427"/>
      <c r="N77" s="427"/>
      <c r="O77" s="428"/>
    </row>
    <row r="78" spans="1:16" ht="33" customHeight="1">
      <c r="B78" s="1050" t="s">
        <v>183</v>
      </c>
      <c r="C78" s="1050"/>
      <c r="D78" s="1050"/>
      <c r="E78" s="1050"/>
      <c r="F78" s="1050"/>
      <c r="G78" s="429"/>
      <c r="H78" s="429"/>
      <c r="I78" s="429"/>
      <c r="J78" s="429"/>
      <c r="K78" s="429"/>
      <c r="L78" s="429"/>
      <c r="M78" s="429"/>
      <c r="N78" s="429"/>
      <c r="O78" s="429"/>
    </row>
    <row r="79" spans="1:16" ht="33.75" customHeight="1">
      <c r="B79" s="429"/>
      <c r="C79" s="426"/>
      <c r="D79" s="426"/>
      <c r="E79" s="426"/>
      <c r="F79" s="426"/>
      <c r="G79" s="429"/>
      <c r="H79" s="430"/>
      <c r="I79" s="430"/>
      <c r="J79" s="430"/>
      <c r="K79" s="430"/>
      <c r="L79" s="431"/>
      <c r="M79" s="430"/>
      <c r="N79" s="430"/>
      <c r="O79" s="431"/>
    </row>
    <row r="80" spans="1:16" ht="20.25">
      <c r="B80" s="429"/>
      <c r="C80" s="426"/>
      <c r="D80" s="426"/>
      <c r="E80" s="426"/>
      <c r="F80" s="426"/>
      <c r="G80" s="429"/>
      <c r="H80" s="430"/>
      <c r="I80" s="430"/>
      <c r="J80" s="430"/>
      <c r="K80" s="430"/>
      <c r="L80" s="431"/>
      <c r="M80" s="430"/>
      <c r="N80" s="430"/>
      <c r="O80" s="431"/>
    </row>
    <row r="81" spans="2:15" ht="20.25">
      <c r="B81" s="1049" t="s">
        <v>220</v>
      </c>
      <c r="C81" s="1049"/>
      <c r="D81" s="1049"/>
      <c r="E81" s="1049"/>
      <c r="F81" s="1049"/>
      <c r="G81" s="429"/>
      <c r="H81" s="429"/>
      <c r="I81" s="429"/>
      <c r="J81" s="429"/>
      <c r="K81" s="429"/>
      <c r="L81" s="429"/>
      <c r="M81" s="429"/>
      <c r="N81" s="429"/>
      <c r="O81" s="429"/>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phoneticPr fontId="80" type="noConversion"/>
  <dataValidations count="1">
    <dataValidation type="whole" allowBlank="1" showInputMessage="1" showErrorMessage="1" sqref="H14:N14 O5:O12 O14:O71 H68:N68 H25 I26:I27 H44:N45 H6:N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view="pageBreakPreview" topLeftCell="A34" zoomScale="60" zoomScaleNormal="60" workbookViewId="0">
      <selection activeCell="B42" sqref="B42"/>
    </sheetView>
  </sheetViews>
  <sheetFormatPr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062" t="s">
        <v>263</v>
      </c>
      <c r="C1" s="1063"/>
      <c r="D1" s="1064"/>
      <c r="E1" s="172" t="s">
        <v>629</v>
      </c>
      <c r="F1" s="13"/>
      <c r="G1" s="13"/>
      <c r="H1" s="13"/>
    </row>
    <row r="2" spans="2:8" ht="23.25" customHeight="1" thickBot="1">
      <c r="B2" s="410" t="s">
        <v>583</v>
      </c>
      <c r="C2" s="299" t="s">
        <v>661</v>
      </c>
      <c r="D2" s="434" t="s">
        <v>261</v>
      </c>
      <c r="E2" s="119" t="s">
        <v>713</v>
      </c>
    </row>
    <row r="3" spans="2:8" ht="23.25" customHeight="1" thickBot="1">
      <c r="B3" s="411" t="s">
        <v>584</v>
      </c>
      <c r="C3" s="412">
        <v>2020</v>
      </c>
      <c r="D3" s="435">
        <v>2021</v>
      </c>
      <c r="E3" s="469"/>
    </row>
    <row r="4" spans="2:8" ht="23.25" customHeight="1" thickBot="1">
      <c r="B4" s="1065" t="s">
        <v>555</v>
      </c>
      <c r="C4" s="1066"/>
      <c r="D4" s="1067"/>
      <c r="E4" s="965" t="s">
        <v>284</v>
      </c>
    </row>
    <row r="5" spans="2:8" ht="23.25" customHeight="1" thickBot="1">
      <c r="B5" s="413" t="s">
        <v>556</v>
      </c>
      <c r="C5" s="414">
        <f>'10.b-Cash-flow 2. év'!N71</f>
        <v>4857500</v>
      </c>
      <c r="D5" s="436">
        <f>C72</f>
        <v>7847500</v>
      </c>
      <c r="E5" s="966"/>
    </row>
    <row r="6" spans="2:8" ht="23.25" customHeight="1">
      <c r="B6" s="463" t="s">
        <v>557</v>
      </c>
      <c r="C6" s="464">
        <v>7000000</v>
      </c>
      <c r="D6" s="465">
        <v>8000000</v>
      </c>
      <c r="E6" s="966"/>
    </row>
    <row r="7" spans="2:8" ht="23.25" customHeight="1">
      <c r="B7" s="525" t="s">
        <v>558</v>
      </c>
      <c r="C7" s="526"/>
      <c r="D7" s="471"/>
      <c r="E7" s="966"/>
    </row>
    <row r="8" spans="2:8" ht="23.25" customHeight="1">
      <c r="B8" s="525" t="s">
        <v>559</v>
      </c>
      <c r="C8" s="526"/>
      <c r="D8" s="471"/>
      <c r="E8" s="966"/>
    </row>
    <row r="9" spans="2:8" ht="23.25" customHeight="1">
      <c r="B9" s="525" t="s">
        <v>560</v>
      </c>
      <c r="C9" s="526"/>
      <c r="D9" s="471"/>
      <c r="E9" s="966"/>
    </row>
    <row r="10" spans="2:8" ht="23.25" customHeight="1">
      <c r="B10" s="525" t="s">
        <v>561</v>
      </c>
      <c r="C10" s="526"/>
      <c r="D10" s="471"/>
      <c r="E10" s="966"/>
    </row>
    <row r="11" spans="2:8" ht="23.25" customHeight="1">
      <c r="B11" s="525" t="s">
        <v>562</v>
      </c>
      <c r="C11" s="526"/>
      <c r="D11" s="471"/>
      <c r="E11" s="966"/>
    </row>
    <row r="12" spans="2:8" ht="23.25" customHeight="1" thickBot="1">
      <c r="B12" s="415" t="s">
        <v>563</v>
      </c>
      <c r="C12" s="416">
        <f>SUM(C6:C11)</f>
        <v>7000000</v>
      </c>
      <c r="D12" s="437">
        <f>SUM(D6:D11)</f>
        <v>8000000</v>
      </c>
      <c r="E12" s="966"/>
    </row>
    <row r="13" spans="2:8" ht="8.25" customHeight="1" thickBot="1">
      <c r="B13" s="417"/>
      <c r="C13" s="418"/>
      <c r="D13" s="438"/>
      <c r="E13" s="280"/>
    </row>
    <row r="14" spans="2:8" ht="19.5" customHeight="1" thickBot="1">
      <c r="B14" s="1068" t="s">
        <v>564</v>
      </c>
      <c r="C14" s="1069"/>
      <c r="D14" s="1070"/>
      <c r="E14" s="280"/>
    </row>
    <row r="15" spans="2:8" ht="29.25" customHeight="1" thickBot="1">
      <c r="B15" s="527" t="s">
        <v>230</v>
      </c>
      <c r="C15" s="541">
        <f>SUM(C17,C20,C23,C24,C27,C28,C29,C32,,C35,C36,C37,C38,C39,C44)</f>
        <v>0</v>
      </c>
      <c r="D15" s="542">
        <f>SUM(D17,D20,D23,D24,D27,D28,D29,D32,,D35,D36,D37,D38,D39,D44)</f>
        <v>0</v>
      </c>
      <c r="E15" s="280" t="s">
        <v>285</v>
      </c>
    </row>
    <row r="16" spans="2:8" ht="39.75" customHeight="1" thickBot="1">
      <c r="B16" s="528" t="s">
        <v>257</v>
      </c>
      <c r="C16" s="543">
        <f>C15*0.9</f>
        <v>0</v>
      </c>
      <c r="D16" s="544">
        <f>D15*0.9</f>
        <v>0</v>
      </c>
      <c r="E16" s="280"/>
    </row>
    <row r="17" spans="2:5" ht="48.75" customHeight="1">
      <c r="B17" s="529" t="s">
        <v>231</v>
      </c>
      <c r="C17" s="545">
        <f>SUM(C18:C19)</f>
        <v>0</v>
      </c>
      <c r="D17" s="546">
        <f>SUM(D18:D19)</f>
        <v>0</v>
      </c>
      <c r="E17" s="280"/>
    </row>
    <row r="18" spans="2:5" ht="34.5" customHeight="1">
      <c r="B18" s="530" t="s">
        <v>232</v>
      </c>
      <c r="C18" s="547"/>
      <c r="D18" s="439"/>
      <c r="E18" s="280"/>
    </row>
    <row r="19" spans="2:5" ht="33" customHeight="1">
      <c r="B19" s="530" t="s">
        <v>571</v>
      </c>
      <c r="C19" s="547"/>
      <c r="D19" s="439"/>
      <c r="E19" s="280"/>
    </row>
    <row r="20" spans="2:5" ht="48.75" customHeight="1">
      <c r="B20" s="531" t="s">
        <v>233</v>
      </c>
      <c r="C20" s="547">
        <f>SUM(C21:C22)</f>
        <v>0</v>
      </c>
      <c r="D20" s="548">
        <f>SUM(D21:D22)</f>
        <v>0</v>
      </c>
      <c r="E20" s="280"/>
    </row>
    <row r="21" spans="2:5" ht="25.5" customHeight="1">
      <c r="B21" s="530" t="s">
        <v>234</v>
      </c>
      <c r="C21" s="547"/>
      <c r="D21" s="439"/>
      <c r="E21" s="280"/>
    </row>
    <row r="22" spans="2:5" ht="25.5" customHeight="1">
      <c r="B22" s="530" t="s">
        <v>235</v>
      </c>
      <c r="C22" s="547"/>
      <c r="D22" s="439"/>
      <c r="E22" s="280"/>
    </row>
    <row r="23" spans="2:5" ht="66" customHeight="1">
      <c r="B23" s="532" t="s">
        <v>236</v>
      </c>
      <c r="C23" s="547"/>
      <c r="D23" s="439"/>
      <c r="E23" s="280"/>
    </row>
    <row r="24" spans="2:5" ht="39.75" customHeight="1">
      <c r="B24" s="531" t="s">
        <v>237</v>
      </c>
      <c r="C24" s="547">
        <f>SUM(C25:C26)</f>
        <v>0</v>
      </c>
      <c r="D24" s="548">
        <f>SUM(D25:D26)</f>
        <v>0</v>
      </c>
      <c r="E24" s="280"/>
    </row>
    <row r="25" spans="2:5" ht="33" customHeight="1">
      <c r="B25" s="530" t="s">
        <v>238</v>
      </c>
      <c r="C25" s="547"/>
      <c r="D25" s="439"/>
      <c r="E25" s="280"/>
    </row>
    <row r="26" spans="2:5" ht="33.75" customHeight="1">
      <c r="B26" s="530" t="s">
        <v>239</v>
      </c>
      <c r="C26" s="547"/>
      <c r="D26" s="439"/>
      <c r="E26" s="280"/>
    </row>
    <row r="27" spans="2:5" ht="63.75" customHeight="1">
      <c r="B27" s="532" t="s">
        <v>240</v>
      </c>
      <c r="C27" s="547"/>
      <c r="D27" s="439"/>
      <c r="E27" s="280"/>
    </row>
    <row r="28" spans="2:5" ht="46.5" customHeight="1">
      <c r="B28" s="532" t="s">
        <v>241</v>
      </c>
      <c r="C28" s="547"/>
      <c r="D28" s="439"/>
      <c r="E28" s="280"/>
    </row>
    <row r="29" spans="2:5" ht="36.6" customHeight="1">
      <c r="B29" s="533" t="s">
        <v>242</v>
      </c>
      <c r="C29" s="547">
        <f>SUM(C30:C31)</f>
        <v>0</v>
      </c>
      <c r="D29" s="548">
        <f>SUM(D30:D31)</f>
        <v>0</v>
      </c>
      <c r="E29" s="280"/>
    </row>
    <row r="30" spans="2:5" ht="52.5" customHeight="1">
      <c r="B30" s="530" t="s">
        <v>243</v>
      </c>
      <c r="C30" s="547"/>
      <c r="D30" s="439"/>
      <c r="E30" s="280"/>
    </row>
    <row r="31" spans="2:5" ht="37.9" customHeight="1">
      <c r="B31" s="530" t="s">
        <v>244</v>
      </c>
      <c r="C31" s="547"/>
      <c r="D31" s="439"/>
      <c r="E31" s="280"/>
    </row>
    <row r="32" spans="2:5" ht="33.75" customHeight="1">
      <c r="B32" s="533" t="s">
        <v>245</v>
      </c>
      <c r="C32" s="547">
        <f>SUM(C33:C34)</f>
        <v>0</v>
      </c>
      <c r="D32" s="548">
        <f>SUM(D33:D34)</f>
        <v>0</v>
      </c>
      <c r="E32" s="280"/>
    </row>
    <row r="33" spans="2:5" ht="34.5" customHeight="1">
      <c r="B33" s="530" t="s">
        <v>246</v>
      </c>
      <c r="C33" s="547"/>
      <c r="D33" s="439"/>
      <c r="E33" s="280"/>
    </row>
    <row r="34" spans="2:5" ht="34.5" customHeight="1">
      <c r="B34" s="530" t="s">
        <v>247</v>
      </c>
      <c r="C34" s="549"/>
      <c r="D34" s="514"/>
      <c r="E34" s="280"/>
    </row>
    <row r="35" spans="2:5" ht="63.75" customHeight="1">
      <c r="B35" s="532" t="s">
        <v>248</v>
      </c>
      <c r="C35" s="549"/>
      <c r="D35" s="514"/>
      <c r="E35" s="280"/>
    </row>
    <row r="36" spans="2:5" ht="53.25" customHeight="1">
      <c r="B36" s="532" t="s">
        <v>249</v>
      </c>
      <c r="C36" s="549"/>
      <c r="D36" s="514"/>
      <c r="E36" s="280"/>
    </row>
    <row r="37" spans="2:5" ht="64.5" customHeight="1">
      <c r="B37" s="532" t="s">
        <v>250</v>
      </c>
      <c r="C37" s="549"/>
      <c r="D37" s="514"/>
      <c r="E37" s="280"/>
    </row>
    <row r="38" spans="2:5" ht="60.75" customHeight="1">
      <c r="B38" s="532" t="s">
        <v>251</v>
      </c>
      <c r="C38" s="549"/>
      <c r="D38" s="514"/>
      <c r="E38" s="280"/>
    </row>
    <row r="39" spans="2:5" ht="34.5" customHeight="1">
      <c r="B39" s="531" t="s">
        <v>252</v>
      </c>
      <c r="C39" s="549">
        <f>SUM(C40:C43)</f>
        <v>0</v>
      </c>
      <c r="D39" s="550">
        <f>SUM(D40:D43)</f>
        <v>0</v>
      </c>
      <c r="E39" s="280"/>
    </row>
    <row r="40" spans="2:5" ht="34.5" customHeight="1">
      <c r="B40" s="530" t="s">
        <v>253</v>
      </c>
      <c r="C40" s="549"/>
      <c r="D40" s="514"/>
      <c r="E40" s="280"/>
    </row>
    <row r="41" spans="2:5" ht="34.5" customHeight="1">
      <c r="B41" s="530" t="s">
        <v>254</v>
      </c>
      <c r="C41" s="549"/>
      <c r="D41" s="514"/>
      <c r="E41" s="280"/>
    </row>
    <row r="42" spans="2:5" ht="34.5" customHeight="1">
      <c r="B42" s="530" t="s">
        <v>255</v>
      </c>
      <c r="C42" s="549"/>
      <c r="D42" s="514"/>
      <c r="E42" s="280"/>
    </row>
    <row r="43" spans="2:5" ht="31.5" customHeight="1">
      <c r="B43" s="530" t="s">
        <v>256</v>
      </c>
      <c r="C43" s="547"/>
      <c r="D43" s="439"/>
      <c r="E43" s="280"/>
    </row>
    <row r="44" spans="2:5" ht="31.5" customHeight="1" thickBot="1">
      <c r="B44" s="534" t="s">
        <v>574</v>
      </c>
      <c r="C44" s="551"/>
      <c r="D44" s="440"/>
      <c r="E44" s="280"/>
    </row>
    <row r="45" spans="2:5" ht="27" customHeight="1" thickBot="1">
      <c r="B45" s="535" t="s">
        <v>578</v>
      </c>
      <c r="C45" s="552">
        <f>SUM(C46:C68)</f>
        <v>4010000</v>
      </c>
      <c r="D45" s="457">
        <f>SUM(D46:D68)</f>
        <v>4110000</v>
      </c>
      <c r="E45" s="280"/>
    </row>
    <row r="46" spans="2:5" ht="18.75" customHeight="1">
      <c r="B46" s="460" t="s">
        <v>568</v>
      </c>
      <c r="C46" s="553"/>
      <c r="D46" s="554"/>
      <c r="E46" s="280"/>
    </row>
    <row r="47" spans="2:5" ht="21.75" customHeight="1">
      <c r="B47" s="461" t="s">
        <v>575</v>
      </c>
      <c r="C47" s="553"/>
      <c r="D47" s="554"/>
      <c r="E47" s="280"/>
    </row>
    <row r="48" spans="2:5" ht="30">
      <c r="B48" s="461" t="s">
        <v>576</v>
      </c>
      <c r="C48" s="553"/>
      <c r="D48" s="554"/>
      <c r="E48" s="280"/>
    </row>
    <row r="49" spans="2:5" ht="33" customHeight="1">
      <c r="B49" s="461" t="s">
        <v>577</v>
      </c>
      <c r="C49" s="553"/>
      <c r="D49" s="554"/>
      <c r="E49" s="280"/>
    </row>
    <row r="50" spans="2:5" ht="19.5" customHeight="1">
      <c r="B50" s="461" t="s">
        <v>569</v>
      </c>
      <c r="C50" s="553">
        <v>1100000</v>
      </c>
      <c r="D50" s="554">
        <v>1200000</v>
      </c>
      <c r="E50" s="280"/>
    </row>
    <row r="51" spans="2:5" ht="19.5" customHeight="1">
      <c r="B51" s="461" t="s">
        <v>572</v>
      </c>
      <c r="C51" s="553"/>
      <c r="D51" s="554"/>
      <c r="E51" s="280"/>
    </row>
    <row r="52" spans="2:5" ht="20.25" customHeight="1">
      <c r="B52" s="461" t="s">
        <v>570</v>
      </c>
      <c r="C52" s="553"/>
      <c r="D52" s="554"/>
      <c r="E52" s="280"/>
    </row>
    <row r="53" spans="2:5" ht="19.5" customHeight="1">
      <c r="B53" s="461" t="s">
        <v>413</v>
      </c>
      <c r="C53" s="553"/>
      <c r="D53" s="554"/>
      <c r="E53" s="280"/>
    </row>
    <row r="54" spans="2:5" ht="34.5" customHeight="1">
      <c r="B54" s="461" t="s">
        <v>573</v>
      </c>
      <c r="C54" s="553"/>
      <c r="D54" s="554"/>
      <c r="E54" s="280"/>
    </row>
    <row r="55" spans="2:5" ht="39.75" customHeight="1">
      <c r="B55" s="461" t="s">
        <v>414</v>
      </c>
      <c r="C55" s="553"/>
      <c r="D55" s="554"/>
      <c r="E55" s="280"/>
    </row>
    <row r="56" spans="2:5" ht="24.75" customHeight="1">
      <c r="B56" s="461" t="s">
        <v>415</v>
      </c>
      <c r="C56" s="553">
        <v>60000</v>
      </c>
      <c r="D56" s="554">
        <v>60000</v>
      </c>
      <c r="E56" s="280"/>
    </row>
    <row r="57" spans="2:5" ht="18">
      <c r="B57" s="461" t="s">
        <v>189</v>
      </c>
      <c r="C57" s="553">
        <v>84000</v>
      </c>
      <c r="D57" s="553">
        <v>84000</v>
      </c>
      <c r="E57" s="280"/>
    </row>
    <row r="58" spans="2:5" ht="37.15" customHeight="1">
      <c r="B58" s="461" t="s">
        <v>571</v>
      </c>
      <c r="C58" s="553">
        <v>600000</v>
      </c>
      <c r="D58" s="553">
        <v>600000</v>
      </c>
      <c r="E58" s="280"/>
    </row>
    <row r="59" spans="2:5" ht="20.45" customHeight="1">
      <c r="B59" s="461" t="s">
        <v>565</v>
      </c>
      <c r="C59" s="553">
        <v>2166000</v>
      </c>
      <c r="D59" s="553">
        <v>2166000</v>
      </c>
      <c r="E59" s="280"/>
    </row>
    <row r="60" spans="2:5" ht="34.15" customHeight="1">
      <c r="B60" s="461" t="s">
        <v>566</v>
      </c>
      <c r="C60" s="553"/>
      <c r="D60" s="554"/>
      <c r="E60" s="280"/>
    </row>
    <row r="61" spans="2:5" ht="18">
      <c r="B61" s="461" t="s">
        <v>567</v>
      </c>
      <c r="C61" s="553"/>
      <c r="D61" s="554"/>
      <c r="E61" s="280"/>
    </row>
    <row r="62" spans="2:5" ht="18">
      <c r="B62" s="462" t="s">
        <v>190</v>
      </c>
      <c r="C62" s="553"/>
      <c r="D62" s="554"/>
      <c r="E62" s="280"/>
    </row>
    <row r="63" spans="2:5" ht="16.5" customHeight="1">
      <c r="B63" s="472"/>
      <c r="C63" s="555"/>
      <c r="D63" s="276"/>
      <c r="E63" s="280"/>
    </row>
    <row r="64" spans="2:5" ht="16.5" customHeight="1">
      <c r="B64" s="472"/>
      <c r="C64" s="555"/>
      <c r="D64" s="276"/>
      <c r="E64" s="280"/>
    </row>
    <row r="65" spans="1:14" ht="16.5" customHeight="1">
      <c r="B65" s="472"/>
      <c r="C65" s="555"/>
      <c r="D65" s="276"/>
      <c r="E65" s="280"/>
    </row>
    <row r="66" spans="1:14" ht="16.5" customHeight="1">
      <c r="B66" s="461"/>
      <c r="C66" s="555"/>
      <c r="D66" s="276"/>
      <c r="E66" s="280"/>
    </row>
    <row r="67" spans="1:14" ht="15">
      <c r="B67" s="461"/>
      <c r="C67" s="555"/>
      <c r="D67" s="276"/>
      <c r="E67" s="280"/>
    </row>
    <row r="68" spans="1:14" ht="21.75" customHeight="1" thickBot="1">
      <c r="B68" s="536" t="s">
        <v>574</v>
      </c>
      <c r="C68" s="416"/>
      <c r="D68" s="556"/>
      <c r="E68" s="280"/>
    </row>
    <row r="69" spans="1:14" ht="24.75" customHeight="1" thickBot="1">
      <c r="B69" s="537" t="s">
        <v>579</v>
      </c>
      <c r="C69" s="557">
        <f>SUM(C15,C45)</f>
        <v>4010000</v>
      </c>
      <c r="D69" s="438">
        <f>SUM(D15,D45)</f>
        <v>4110000</v>
      </c>
      <c r="E69" s="280"/>
    </row>
    <row r="70" spans="1:14" ht="40.5" customHeight="1" thickBot="1">
      <c r="B70" s="538" t="s">
        <v>580</v>
      </c>
      <c r="C70" s="557">
        <f>C68+C43-C11</f>
        <v>0</v>
      </c>
      <c r="D70" s="438">
        <f>D68+D43-D11</f>
        <v>0</v>
      </c>
      <c r="E70" s="280"/>
    </row>
    <row r="71" spans="1:14" ht="21.75" customHeight="1" thickBot="1">
      <c r="B71" s="537" t="s">
        <v>581</v>
      </c>
      <c r="C71" s="557">
        <f>SUM(C6:C10)-SUM(C17,C20,C23,C24,C27,C28,C29,C32,,C35,C36,C37,C38,C39)-SUM(C46:C67)</f>
        <v>2990000</v>
      </c>
      <c r="D71" s="558">
        <f>SUM(D6:D10)-SUM(D17,D20,D23,D24,D27,D28,D29,D32,,D35,D36,D37,D38,D39)-SUM(D46:D67)</f>
        <v>3890000</v>
      </c>
      <c r="E71" s="280"/>
    </row>
    <row r="72" spans="1:14" ht="23.25" customHeight="1" thickBot="1">
      <c r="B72" s="539" t="s">
        <v>582</v>
      </c>
      <c r="C72" s="416">
        <f>C5+C12-C69+C70</f>
        <v>7847500</v>
      </c>
      <c r="D72" s="556">
        <f>D5+D12-D69+D70</f>
        <v>11737500</v>
      </c>
      <c r="E72" s="280"/>
    </row>
    <row r="73" spans="1:14" ht="18.75" thickBot="1">
      <c r="B73" s="473"/>
      <c r="C73" s="473"/>
      <c r="D73" s="474"/>
      <c r="E73" s="280"/>
    </row>
    <row r="74" spans="1:14" ht="35.25" customHeight="1" thickBot="1">
      <c r="B74" s="419" t="s">
        <v>391</v>
      </c>
      <c r="C74" s="559"/>
      <c r="D74" s="433"/>
      <c r="E74" s="965" t="s">
        <v>393</v>
      </c>
    </row>
    <row r="75" spans="1:14" ht="33" customHeight="1" thickBot="1">
      <c r="A75" s="220">
        <v>800</v>
      </c>
      <c r="B75" s="540" t="str">
        <f>CONCATENATE("Beírt karakterek száma: ",LEN(C76))</f>
        <v>Beírt karakterek száma: 679</v>
      </c>
      <c r="C75" s="1071" t="str">
        <f>IF(A76&gt;A75,CONCATENATE("Karaktertúllépés! Kérjük, válaszát a 3 cellában összesen maximum ",A75," karakterben foglalja össze!"),CONCATENATE("Még beírható karakterek száma:   ",A75-A76))</f>
        <v>Még beírható karakterek száma:   121</v>
      </c>
      <c r="D75" s="1072"/>
      <c r="E75" s="966"/>
    </row>
    <row r="76" spans="1:14" ht="296.25" customHeight="1" thickBot="1">
      <c r="A76" s="467">
        <f>LEN(C76)</f>
        <v>679</v>
      </c>
      <c r="B76" s="498" t="s">
        <v>318</v>
      </c>
      <c r="C76" s="1073" t="s">
        <v>4</v>
      </c>
      <c r="D76" s="1074"/>
      <c r="E76" s="966"/>
    </row>
    <row r="77" spans="1:14" ht="32.25" customHeight="1" thickBot="1">
      <c r="A77" s="220">
        <v>800</v>
      </c>
      <c r="B77" s="540" t="str">
        <f>CONCATENATE("Beírt karakterek száma: ",LEN(C78))</f>
        <v>Beírt karakterek száma: 390</v>
      </c>
      <c r="C77" s="1071" t="str">
        <f>IF(A78&gt;A77,CONCATENATE("Karaktertúllépés! Kérjük, válaszát a 3 cellában összesen maximum ",A77," karakterben foglalja össze!"),CONCATENATE("Még beírható karakterek száma:   ",A77-A78))</f>
        <v>Még beírható karakterek száma:   410</v>
      </c>
      <c r="D77" s="1072"/>
      <c r="E77" s="966"/>
    </row>
    <row r="78" spans="1:14" ht="330" customHeight="1" thickBot="1">
      <c r="A78" s="468">
        <f>LEN(C78)</f>
        <v>390</v>
      </c>
      <c r="B78" s="420" t="s">
        <v>367</v>
      </c>
      <c r="C78" s="1059" t="s">
        <v>5</v>
      </c>
      <c r="D78" s="1060"/>
      <c r="E78" s="470" t="s">
        <v>392</v>
      </c>
    </row>
    <row r="79" spans="1:14" ht="18">
      <c r="B79" s="421"/>
      <c r="C79" s="421"/>
      <c r="D79" s="421"/>
    </row>
    <row r="80" spans="1:14" ht="111.75" customHeight="1">
      <c r="B80" s="1061" t="s">
        <v>265</v>
      </c>
      <c r="C80" s="1061"/>
      <c r="D80" s="1061"/>
      <c r="E80" s="466"/>
      <c r="F80" s="466"/>
      <c r="G80" s="466"/>
      <c r="H80" s="466"/>
      <c r="I80" s="466"/>
      <c r="J80" s="466"/>
      <c r="K80" s="466"/>
      <c r="L80" s="466"/>
      <c r="M80" s="466"/>
      <c r="N80" s="466"/>
    </row>
    <row r="81" spans="2:14" ht="48.75" customHeight="1">
      <c r="B81" s="426"/>
      <c r="C81" s="426"/>
      <c r="D81" s="426"/>
      <c r="E81" s="426"/>
      <c r="F81" s="429"/>
      <c r="G81" s="430"/>
      <c r="H81" s="430"/>
      <c r="I81" s="430"/>
      <c r="J81" s="430"/>
      <c r="K81" s="431"/>
      <c r="L81" s="430"/>
      <c r="M81" s="430"/>
      <c r="N81" s="431"/>
    </row>
    <row r="82" spans="2:14" ht="20.25">
      <c r="B82" s="429" t="s">
        <v>220</v>
      </c>
      <c r="C82" s="429"/>
      <c r="D82" s="426"/>
      <c r="E82" s="497"/>
      <c r="F82" s="497"/>
      <c r="G82" s="497"/>
      <c r="H82" s="497"/>
      <c r="I82" s="497"/>
      <c r="J82" s="497"/>
      <c r="K82" s="497"/>
    </row>
    <row r="83" spans="2:14" ht="20.25">
      <c r="B83" s="497" t="s">
        <v>221</v>
      </c>
      <c r="C83" s="429"/>
      <c r="D83" s="426"/>
      <c r="E83" s="497"/>
      <c r="F83" s="497"/>
      <c r="G83" s="497"/>
      <c r="H83" s="497"/>
      <c r="I83" s="497"/>
      <c r="J83" s="497"/>
      <c r="K83" s="497"/>
    </row>
    <row r="84" spans="2:14" ht="28.5" customHeight="1">
      <c r="B84" s="427"/>
      <c r="C84" s="427"/>
      <c r="D84" s="426"/>
      <c r="E84" s="427"/>
      <c r="F84" s="427"/>
      <c r="G84" s="427"/>
      <c r="H84" s="427"/>
      <c r="I84" s="427"/>
      <c r="J84" s="427"/>
      <c r="K84" s="428"/>
    </row>
    <row r="85" spans="2:14" ht="40.5">
      <c r="B85" s="466" t="s">
        <v>183</v>
      </c>
      <c r="C85" s="429"/>
      <c r="D85" s="426"/>
      <c r="E85" s="497"/>
      <c r="F85" s="497"/>
      <c r="G85" s="497"/>
      <c r="H85" s="497"/>
      <c r="I85" s="497"/>
      <c r="J85" s="497"/>
      <c r="K85" s="497"/>
    </row>
    <row r="86" spans="2:14" ht="42" customHeight="1">
      <c r="B86" s="429"/>
      <c r="C86" s="430"/>
      <c r="D86" s="426"/>
      <c r="E86" s="430"/>
      <c r="F86" s="430"/>
      <c r="G86" s="430"/>
      <c r="H86" s="431"/>
      <c r="I86" s="430"/>
      <c r="J86" s="430"/>
      <c r="K86" s="431"/>
    </row>
    <row r="87" spans="2:14" ht="24.75" customHeight="1">
      <c r="B87" s="429"/>
      <c r="C87" s="430"/>
      <c r="D87" s="426"/>
      <c r="E87" s="430"/>
      <c r="F87" s="430"/>
      <c r="G87" s="430"/>
      <c r="H87" s="431"/>
      <c r="I87" s="430"/>
      <c r="J87" s="430"/>
      <c r="K87" s="431"/>
    </row>
    <row r="88" spans="2:14" ht="20.25">
      <c r="B88" s="429" t="s">
        <v>220</v>
      </c>
      <c r="C88" s="429"/>
      <c r="D88" s="426"/>
      <c r="E88" s="497"/>
      <c r="F88" s="497"/>
      <c r="G88" s="497"/>
      <c r="H88" s="497"/>
      <c r="I88" s="497"/>
      <c r="J88" s="497"/>
      <c r="K88" s="49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phoneticPr fontId="80" type="noConversion"/>
  <conditionalFormatting sqref="C75">
    <cfRule type="expression" dxfId="29" priority="2">
      <formula>A76&gt;A75</formula>
    </cfRule>
  </conditionalFormatting>
  <conditionalFormatting sqref="C77">
    <cfRule type="expression" dxfId="28"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view="pageBreakPreview" zoomScale="60" zoomScaleNormal="70" workbookViewId="0">
      <selection activeCell="E7" sqref="E7"/>
    </sheetView>
  </sheetViews>
  <sheetFormatPr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709" t="s">
        <v>675</v>
      </c>
      <c r="C1" s="710"/>
      <c r="D1" s="710"/>
      <c r="E1" s="710"/>
      <c r="F1" s="710"/>
      <c r="G1" s="711"/>
      <c r="H1" s="172" t="s">
        <v>629</v>
      </c>
    </row>
    <row r="2" spans="1:9" s="12" customFormat="1" ht="33" customHeight="1" thickBot="1">
      <c r="A2" s="5"/>
      <c r="B2" s="64"/>
      <c r="C2" s="65" t="s">
        <v>585</v>
      </c>
      <c r="D2" s="57" t="s">
        <v>462</v>
      </c>
      <c r="E2" s="57" t="s">
        <v>659</v>
      </c>
      <c r="F2" s="57" t="s">
        <v>192</v>
      </c>
      <c r="G2" s="57" t="s">
        <v>100</v>
      </c>
      <c r="H2" s="119" t="s">
        <v>319</v>
      </c>
    </row>
    <row r="3" spans="1:9" ht="31.5" customHeight="1" thickBot="1">
      <c r="A3" s="5"/>
      <c r="B3" s="217" t="s">
        <v>586</v>
      </c>
      <c r="C3" s="62" t="s">
        <v>587</v>
      </c>
      <c r="D3" s="160">
        <v>1350</v>
      </c>
      <c r="E3" s="502">
        <v>6100</v>
      </c>
      <c r="F3" s="506">
        <v>7000</v>
      </c>
      <c r="G3" s="506">
        <v>8000</v>
      </c>
      <c r="H3" s="1075" t="s">
        <v>286</v>
      </c>
    </row>
    <row r="4" spans="1:9" ht="31.5" customHeight="1" thickBot="1">
      <c r="A4" s="5"/>
      <c r="B4" s="217" t="s">
        <v>588</v>
      </c>
      <c r="C4" s="48" t="s">
        <v>589</v>
      </c>
      <c r="D4" s="160"/>
      <c r="E4" s="502"/>
      <c r="F4" s="507"/>
      <c r="G4" s="507"/>
      <c r="H4" s="1076"/>
    </row>
    <row r="5" spans="1:9" ht="31.5" customHeight="1" thickBot="1">
      <c r="A5" s="5"/>
      <c r="B5" s="217" t="s">
        <v>590</v>
      </c>
      <c r="C5" s="48" t="s">
        <v>591</v>
      </c>
      <c r="D5" s="160">
        <v>1833</v>
      </c>
      <c r="E5" s="502">
        <v>1500</v>
      </c>
      <c r="F5" s="507"/>
      <c r="G5" s="507"/>
      <c r="H5" s="1076"/>
    </row>
    <row r="6" spans="1:9" ht="31.5" customHeight="1" thickBot="1">
      <c r="A6" s="5"/>
      <c r="B6" s="218" t="s">
        <v>592</v>
      </c>
      <c r="C6" s="63" t="s">
        <v>593</v>
      </c>
      <c r="D6" s="160">
        <v>599</v>
      </c>
      <c r="E6" s="502">
        <v>960</v>
      </c>
      <c r="F6" s="507">
        <v>1100</v>
      </c>
      <c r="G6" s="507">
        <v>1200</v>
      </c>
      <c r="H6" s="1076"/>
    </row>
    <row r="7" spans="1:9" ht="31.5" customHeight="1" thickBot="1">
      <c r="A7" s="5"/>
      <c r="B7" s="218" t="s">
        <v>594</v>
      </c>
      <c r="C7" s="63" t="s">
        <v>144</v>
      </c>
      <c r="D7" s="160">
        <v>58</v>
      </c>
      <c r="E7" s="502">
        <v>167</v>
      </c>
      <c r="F7" s="507">
        <v>144</v>
      </c>
      <c r="G7" s="507">
        <v>144</v>
      </c>
      <c r="H7" s="1076"/>
    </row>
    <row r="8" spans="1:9" ht="31.5" customHeight="1" thickBot="1">
      <c r="A8" s="5"/>
      <c r="B8" s="218" t="s">
        <v>595</v>
      </c>
      <c r="C8" s="63" t="s">
        <v>596</v>
      </c>
      <c r="D8" s="160"/>
      <c r="E8" s="502"/>
      <c r="F8" s="507"/>
      <c r="G8" s="507"/>
      <c r="H8" s="1076"/>
    </row>
    <row r="9" spans="1:9" ht="31.5" customHeight="1" thickBot="1">
      <c r="A9" s="5"/>
      <c r="B9" s="218" t="s">
        <v>597</v>
      </c>
      <c r="C9" s="63"/>
      <c r="D9" s="160"/>
      <c r="E9" s="502"/>
      <c r="F9" s="507"/>
      <c r="G9" s="507"/>
      <c r="H9" s="1076"/>
    </row>
    <row r="10" spans="1:9" ht="31.5" customHeight="1" thickBot="1">
      <c r="A10" s="5"/>
      <c r="B10" s="218" t="s">
        <v>598</v>
      </c>
      <c r="C10" s="63"/>
      <c r="D10" s="160"/>
      <c r="E10" s="502"/>
      <c r="F10" s="507"/>
      <c r="G10" s="507"/>
      <c r="H10" s="1076"/>
      <c r="I10" s="12"/>
    </row>
    <row r="11" spans="1:9" ht="31.5" customHeight="1" thickBot="1">
      <c r="A11" s="5"/>
      <c r="B11" s="218" t="s">
        <v>599</v>
      </c>
      <c r="C11" s="63" t="s">
        <v>600</v>
      </c>
      <c r="D11" s="160"/>
      <c r="E11" s="502"/>
      <c r="F11" s="507"/>
      <c r="G11" s="507"/>
      <c r="H11" s="1076"/>
    </row>
    <row r="12" spans="1:9" ht="31.5" customHeight="1" thickBot="1">
      <c r="A12" s="5"/>
      <c r="B12" s="218" t="s">
        <v>663</v>
      </c>
      <c r="C12" s="63" t="s">
        <v>601</v>
      </c>
      <c r="D12" s="160"/>
      <c r="E12" s="502"/>
      <c r="F12" s="507"/>
      <c r="G12" s="507"/>
      <c r="H12" s="1076"/>
    </row>
    <row r="13" spans="1:9" ht="31.5" customHeight="1" thickBot="1">
      <c r="A13" s="5"/>
      <c r="B13" s="218" t="s">
        <v>602</v>
      </c>
      <c r="C13" s="63" t="s">
        <v>603</v>
      </c>
      <c r="D13" s="160"/>
      <c r="E13" s="508"/>
      <c r="F13" s="509"/>
      <c r="G13" s="509"/>
      <c r="H13" s="1076"/>
    </row>
    <row r="14" spans="1:9" ht="31.5" customHeight="1" thickBot="1">
      <c r="A14" s="5"/>
      <c r="B14" s="217" t="s">
        <v>604</v>
      </c>
      <c r="C14" s="48" t="s">
        <v>605</v>
      </c>
      <c r="D14" s="503">
        <f>SUM(D6:D13)</f>
        <v>657</v>
      </c>
      <c r="E14" s="510">
        <f>SUM(E6:E13)</f>
        <v>1127</v>
      </c>
      <c r="F14" s="510">
        <f>SUM(F6:F13)</f>
        <v>1244</v>
      </c>
      <c r="G14" s="510">
        <f>SUM(G6:G13)</f>
        <v>1344</v>
      </c>
      <c r="H14" s="1076"/>
    </row>
    <row r="15" spans="1:9" ht="31.5" customHeight="1" thickBot="1">
      <c r="A15" s="5"/>
      <c r="B15" s="218" t="s">
        <v>606</v>
      </c>
      <c r="C15" s="63" t="s">
        <v>607</v>
      </c>
      <c r="D15" s="502">
        <v>542</v>
      </c>
      <c r="E15" s="511">
        <v>2166</v>
      </c>
      <c r="F15" s="511">
        <v>2166</v>
      </c>
      <c r="G15" s="511">
        <v>2166</v>
      </c>
      <c r="H15" s="1076"/>
    </row>
    <row r="16" spans="1:9" ht="31.5" customHeight="1" thickBot="1">
      <c r="A16" s="5"/>
      <c r="B16" s="218" t="s">
        <v>608</v>
      </c>
      <c r="C16" s="63" t="s">
        <v>609</v>
      </c>
      <c r="D16" s="502"/>
      <c r="E16" s="511"/>
      <c r="F16" s="511"/>
      <c r="G16" s="511"/>
      <c r="H16" s="1076"/>
    </row>
    <row r="17" spans="1:8" ht="31.5" customHeight="1" thickBot="1">
      <c r="A17" s="5"/>
      <c r="B17" s="218" t="s">
        <v>610</v>
      </c>
      <c r="C17" s="63" t="s">
        <v>611</v>
      </c>
      <c r="D17" s="502"/>
      <c r="E17" s="511"/>
      <c r="F17" s="511"/>
      <c r="G17" s="511"/>
      <c r="H17" s="1076"/>
    </row>
    <row r="18" spans="1:8" ht="31.5" customHeight="1" thickBot="1">
      <c r="A18" s="5"/>
      <c r="B18" s="217" t="s">
        <v>612</v>
      </c>
      <c r="C18" s="48" t="s">
        <v>613</v>
      </c>
      <c r="D18" s="503">
        <f>SUM(D15:D17)</f>
        <v>542</v>
      </c>
      <c r="E18" s="510">
        <f>SUM(E15:E17)</f>
        <v>2166</v>
      </c>
      <c r="F18" s="510">
        <f>SUM(F15:F17)</f>
        <v>2166</v>
      </c>
      <c r="G18" s="510">
        <f>SUM(G15:G17)</f>
        <v>2166</v>
      </c>
      <c r="H18" s="1076"/>
    </row>
    <row r="19" spans="1:8" ht="31.5" customHeight="1" thickBot="1">
      <c r="A19" s="5"/>
      <c r="B19" s="217" t="s">
        <v>614</v>
      </c>
      <c r="C19" s="48" t="s">
        <v>615</v>
      </c>
      <c r="D19" s="502"/>
      <c r="E19" s="511"/>
      <c r="F19" s="511"/>
      <c r="G19" s="511"/>
      <c r="H19" s="1076"/>
    </row>
    <row r="20" spans="1:8" ht="31.5" customHeight="1" thickBot="1">
      <c r="A20" s="5"/>
      <c r="B20" s="217" t="s">
        <v>616</v>
      </c>
      <c r="C20" s="48" t="s">
        <v>145</v>
      </c>
      <c r="D20" s="502">
        <v>27</v>
      </c>
      <c r="E20" s="511">
        <v>122</v>
      </c>
      <c r="F20" s="511">
        <v>140</v>
      </c>
      <c r="G20" s="511">
        <v>160</v>
      </c>
      <c r="H20" s="1076"/>
    </row>
    <row r="21" spans="1:8" ht="50.25" customHeight="1" thickBot="1">
      <c r="A21" s="5"/>
      <c r="B21" s="217" t="s">
        <v>617</v>
      </c>
      <c r="C21" s="48" t="s">
        <v>618</v>
      </c>
      <c r="D21" s="503">
        <f>+D3+D4+D5-D14-D18-D19-D20</f>
        <v>1957</v>
      </c>
      <c r="E21" s="510">
        <f>+E3+E4+E5-E14-E18-E19-E20</f>
        <v>4185</v>
      </c>
      <c r="F21" s="510">
        <f>+F3+F4+F5-F14-F18-F19-F20</f>
        <v>3450</v>
      </c>
      <c r="G21" s="510">
        <f>+G3+G4+G5-G14-G18-G19-G20</f>
        <v>4330</v>
      </c>
      <c r="H21" s="1076"/>
    </row>
    <row r="22" spans="1:8" ht="29.25" customHeight="1" thickBot="1">
      <c r="A22" s="5"/>
      <c r="B22" s="217" t="s">
        <v>619</v>
      </c>
      <c r="C22" s="48" t="s">
        <v>620</v>
      </c>
      <c r="D22" s="502"/>
      <c r="E22" s="511"/>
      <c r="F22" s="511"/>
      <c r="G22" s="511"/>
      <c r="H22" s="1076"/>
    </row>
    <row r="23" spans="1:8" ht="31.5" customHeight="1" thickBot="1">
      <c r="A23" s="5"/>
      <c r="B23" s="217" t="s">
        <v>621</v>
      </c>
      <c r="C23" s="48" t="s">
        <v>622</v>
      </c>
      <c r="D23" s="502"/>
      <c r="E23" s="511"/>
      <c r="F23" s="511"/>
      <c r="G23" s="511"/>
      <c r="H23" s="1076"/>
    </row>
    <row r="24" spans="1:8" ht="31.5" customHeight="1" thickBot="1">
      <c r="A24" s="5"/>
      <c r="B24" s="217" t="s">
        <v>623</v>
      </c>
      <c r="C24" s="48" t="s">
        <v>624</v>
      </c>
      <c r="D24" s="504">
        <f>+D22-D23</f>
        <v>0</v>
      </c>
      <c r="E24" s="512">
        <f>+E22-E23</f>
        <v>0</v>
      </c>
      <c r="F24" s="512">
        <f>+F22-F23</f>
        <v>0</v>
      </c>
      <c r="G24" s="512">
        <f>+G22-G23</f>
        <v>0</v>
      </c>
      <c r="H24" s="1077" t="s">
        <v>417</v>
      </c>
    </row>
    <row r="25" spans="1:8" ht="39.75" customHeight="1" thickBot="1">
      <c r="A25" s="5"/>
      <c r="B25" s="217" t="s">
        <v>625</v>
      </c>
      <c r="C25" s="48" t="s">
        <v>685</v>
      </c>
      <c r="D25" s="504">
        <f>+D21+D24</f>
        <v>1957</v>
      </c>
      <c r="E25" s="512">
        <f>+E21+E24</f>
        <v>4185</v>
      </c>
      <c r="F25" s="512">
        <f>+F21+F24</f>
        <v>3450</v>
      </c>
      <c r="G25" s="512">
        <f>+G21+G24</f>
        <v>4330</v>
      </c>
      <c r="H25" s="1078"/>
    </row>
    <row r="26" spans="1:8" ht="31.5" customHeight="1" thickBot="1">
      <c r="A26" s="5"/>
      <c r="B26" s="217" t="s">
        <v>686</v>
      </c>
      <c r="C26" s="48" t="s">
        <v>146</v>
      </c>
      <c r="D26" s="502">
        <v>150</v>
      </c>
      <c r="E26" s="511">
        <v>600</v>
      </c>
      <c r="F26" s="511">
        <v>600</v>
      </c>
      <c r="G26" s="511">
        <v>600</v>
      </c>
      <c r="H26" s="1078"/>
    </row>
    <row r="27" spans="1:8" ht="31.5" customHeight="1" thickBot="1">
      <c r="A27" s="5"/>
      <c r="B27" s="432" t="s">
        <v>398</v>
      </c>
      <c r="C27" s="219" t="s">
        <v>399</v>
      </c>
      <c r="D27" s="505">
        <f>+D25-D26</f>
        <v>1807</v>
      </c>
      <c r="E27" s="512">
        <f>+E25-E26</f>
        <v>3585</v>
      </c>
      <c r="F27" s="512">
        <f>+F25-F26</f>
        <v>2850</v>
      </c>
      <c r="G27" s="512">
        <f>+G25-G26</f>
        <v>3730</v>
      </c>
      <c r="H27" s="1079"/>
    </row>
    <row r="41" spans="4:4" ht="41.25" customHeight="1"/>
    <row r="45" spans="4:4" ht="15">
      <c r="D45" s="33"/>
    </row>
    <row r="55" ht="42.75" customHeight="1"/>
  </sheetData>
  <sheetProtection formatCells="0" formatRows="0"/>
  <mergeCells count="3">
    <mergeCell ref="B1:G1"/>
    <mergeCell ref="H3:H23"/>
    <mergeCell ref="H24:H27"/>
  </mergeCells>
  <phoneticPr fontId="80" type="noConversion"/>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view="pageBreakPreview" topLeftCell="A10" zoomScale="60" zoomScaleNormal="70" workbookViewId="0">
      <selection activeCell="B7" sqref="B7"/>
    </sheetView>
  </sheetViews>
  <sheetFormatPr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73" t="s">
        <v>676</v>
      </c>
      <c r="C1" s="681"/>
      <c r="D1" s="122" t="s">
        <v>629</v>
      </c>
      <c r="E1" s="7"/>
      <c r="F1" s="7"/>
    </row>
    <row r="2" spans="1:6" ht="15" customHeight="1" thickBot="1">
      <c r="B2" s="121"/>
      <c r="C2" s="54"/>
      <c r="D2" s="119" t="s">
        <v>319</v>
      </c>
    </row>
    <row r="3" spans="1:6" ht="37.5" customHeight="1" thickBot="1">
      <c r="B3" s="768" t="s">
        <v>368</v>
      </c>
      <c r="C3" s="769"/>
      <c r="D3" s="184"/>
    </row>
    <row r="4" spans="1:6" ht="38.25" customHeight="1" thickBot="1">
      <c r="A4" s="173">
        <v>1500</v>
      </c>
      <c r="B4" s="50" t="str">
        <f>CONCATENATE("Beírt karakterek száma: ",LEN(C6)+LEN(C7)+LEN(C8))</f>
        <v>Beírt karakterek száma: 105</v>
      </c>
      <c r="C4" s="141" t="str">
        <f>IF(A5&gt;A4,CONCATENATE("Karaktertúllépés! Kérjük, válaszát a 3 cellában összesen maximum ",A4," karakterben foglalja össze!"),CONCATENATE("Még beírható karakterek száma:   ",A4-A5))</f>
        <v>Még beírható karakterek száma:   1395</v>
      </c>
      <c r="D4" s="6"/>
      <c r="E4" s="35">
        <f>LEN(C6)+LEN(C7)+LEN(C8)</f>
        <v>105</v>
      </c>
    </row>
    <row r="5" spans="1:6" ht="32.25" customHeight="1" thickBot="1">
      <c r="A5" s="183">
        <f>LEN(C6)+LEN(C7)+LEN(C8)</f>
        <v>105</v>
      </c>
      <c r="B5" s="185" t="s">
        <v>427</v>
      </c>
      <c r="C5" s="186" t="s">
        <v>428</v>
      </c>
      <c r="D5" s="6"/>
    </row>
    <row r="6" spans="1:6" ht="171" customHeight="1" thickBot="1">
      <c r="B6" s="499" t="s">
        <v>149</v>
      </c>
      <c r="C6" s="500" t="s">
        <v>141</v>
      </c>
      <c r="D6" s="687" t="s">
        <v>412</v>
      </c>
    </row>
    <row r="7" spans="1:6" ht="165.75" customHeight="1" thickBot="1">
      <c r="B7" s="501" t="s">
        <v>137</v>
      </c>
      <c r="C7" s="500" t="s">
        <v>140</v>
      </c>
      <c r="D7" s="688"/>
    </row>
    <row r="8" spans="1:6" ht="147" customHeight="1" thickBot="1">
      <c r="B8" s="501" t="s">
        <v>138</v>
      </c>
      <c r="C8" s="500" t="s">
        <v>139</v>
      </c>
      <c r="D8" s="689"/>
    </row>
    <row r="9" spans="1:6" ht="15.75">
      <c r="B9" s="10"/>
      <c r="D9" s="6"/>
    </row>
    <row r="10" spans="1:6" ht="23.25" customHeight="1" thickBot="1">
      <c r="B10" s="8" t="s">
        <v>626</v>
      </c>
      <c r="D10" s="6"/>
    </row>
    <row r="11" spans="1:6" ht="64.5" customHeight="1">
      <c r="B11" s="10" t="s">
        <v>184</v>
      </c>
      <c r="D11" s="1083" t="s">
        <v>400</v>
      </c>
      <c r="E11" s="1084"/>
    </row>
    <row r="12" spans="1:6" ht="132" customHeight="1">
      <c r="B12" s="10" t="s">
        <v>289</v>
      </c>
      <c r="D12" s="1085" t="s">
        <v>320</v>
      </c>
      <c r="E12" s="1086"/>
    </row>
    <row r="13" spans="1:6" ht="64.5" customHeight="1">
      <c r="B13" s="1082" t="s">
        <v>185</v>
      </c>
      <c r="C13" s="1082"/>
      <c r="D13" s="1085" t="s">
        <v>401</v>
      </c>
      <c r="E13" s="1086"/>
    </row>
    <row r="14" spans="1:6" ht="68.25" customHeight="1" thickBot="1">
      <c r="B14" s="10" t="s">
        <v>627</v>
      </c>
      <c r="D14" s="1080" t="s">
        <v>402</v>
      </c>
      <c r="E14" s="108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phoneticPr fontId="80" type="noConversion"/>
  <conditionalFormatting sqref="C4">
    <cfRule type="expression" dxfId="27"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A10" zoomScale="90" zoomScaleNormal="70" zoomScaleSheetLayoutView="90" workbookViewId="0">
      <selection activeCell="C12" sqref="C12:F12"/>
    </sheetView>
  </sheetViews>
  <sheetFormatPr defaultRowHeight="15.75"/>
  <cols>
    <col min="1" max="1" width="5.7109375" style="4" customWidth="1"/>
    <col min="2" max="2" width="4.42578125" style="477" customWidth="1"/>
    <col min="3" max="3" width="40.7109375" style="476" customWidth="1"/>
    <col min="4" max="4" width="26.5703125" style="476" customWidth="1"/>
    <col min="5" max="5" width="12.7109375" style="476" customWidth="1"/>
    <col min="6" max="6" width="26.85546875" style="476" customWidth="1"/>
    <col min="7" max="7" width="12.7109375" style="476" customWidth="1"/>
    <col min="8" max="8" width="52" style="4" customWidth="1"/>
    <col min="9" max="9" width="78" style="4" customWidth="1"/>
    <col min="10" max="16384" width="9.140625" style="4"/>
  </cols>
  <sheetData>
    <row r="1" spans="2:9" ht="16.5" thickBot="1">
      <c r="C1" s="475"/>
      <c r="D1" s="475"/>
      <c r="E1" s="475"/>
      <c r="F1" s="475"/>
      <c r="G1" s="475"/>
      <c r="H1" s="6"/>
    </row>
    <row r="2" spans="2:9" ht="42" customHeight="1">
      <c r="B2" s="485"/>
      <c r="C2" s="1088" t="s">
        <v>198</v>
      </c>
      <c r="D2" s="1088"/>
      <c r="E2" s="1088"/>
      <c r="F2" s="1088"/>
      <c r="G2" s="1089"/>
      <c r="H2" s="6"/>
    </row>
    <row r="3" spans="2:9" ht="51.75" customHeight="1" thickBot="1">
      <c r="B3" s="486"/>
      <c r="C3" s="494"/>
      <c r="D3" s="495" t="s">
        <v>199</v>
      </c>
      <c r="E3" s="495" t="s">
        <v>209</v>
      </c>
      <c r="F3" s="495" t="s">
        <v>208</v>
      </c>
      <c r="G3" s="496" t="s">
        <v>209</v>
      </c>
      <c r="H3" s="6"/>
    </row>
    <row r="4" spans="2:9" ht="65.25" customHeight="1">
      <c r="B4" s="486" t="s">
        <v>509</v>
      </c>
      <c r="C4" s="478" t="s">
        <v>184</v>
      </c>
      <c r="D4" s="480" t="s">
        <v>218</v>
      </c>
      <c r="E4" s="482" t="s">
        <v>760</v>
      </c>
      <c r="F4" s="480" t="s">
        <v>217</v>
      </c>
      <c r="G4" s="493" t="s">
        <v>760</v>
      </c>
      <c r="H4" s="1090" t="s">
        <v>400</v>
      </c>
      <c r="I4" s="1084"/>
    </row>
    <row r="5" spans="2:9" ht="105.75" customHeight="1">
      <c r="B5" s="486" t="s">
        <v>510</v>
      </c>
      <c r="C5" s="478" t="s">
        <v>418</v>
      </c>
      <c r="D5" s="480" t="s">
        <v>200</v>
      </c>
      <c r="E5" s="482" t="s">
        <v>760</v>
      </c>
      <c r="F5" s="480" t="s">
        <v>201</v>
      </c>
      <c r="G5" s="493" t="s">
        <v>760</v>
      </c>
      <c r="H5" s="1091" t="s">
        <v>320</v>
      </c>
      <c r="I5" s="1086"/>
    </row>
    <row r="6" spans="2:9" ht="74.25" customHeight="1">
      <c r="B6" s="486" t="s">
        <v>512</v>
      </c>
      <c r="C6" s="478" t="s">
        <v>185</v>
      </c>
      <c r="D6" s="480" t="s">
        <v>203</v>
      </c>
      <c r="E6" s="482"/>
      <c r="F6" s="480" t="s">
        <v>202</v>
      </c>
      <c r="G6" s="493"/>
      <c r="H6" s="1091" t="s">
        <v>401</v>
      </c>
      <c r="I6" s="1086"/>
    </row>
    <row r="7" spans="2:9" ht="87.75" customHeight="1" thickBot="1">
      <c r="B7" s="486" t="s">
        <v>206</v>
      </c>
      <c r="C7" s="478" t="s">
        <v>627</v>
      </c>
      <c r="D7" s="480" t="s">
        <v>204</v>
      </c>
      <c r="E7" s="482" t="s">
        <v>760</v>
      </c>
      <c r="F7" s="480" t="s">
        <v>205</v>
      </c>
      <c r="G7" s="493" t="s">
        <v>760</v>
      </c>
      <c r="H7" s="1087" t="s">
        <v>402</v>
      </c>
      <c r="I7" s="1081"/>
    </row>
    <row r="8" spans="2:9" ht="18" customHeight="1" thickBot="1">
      <c r="B8" s="486"/>
      <c r="C8" s="479"/>
      <c r="D8" s="480"/>
      <c r="E8" s="480"/>
      <c r="F8" s="480"/>
      <c r="G8" s="481"/>
    </row>
    <row r="9" spans="2:9" ht="67.5" customHeight="1">
      <c r="B9" s="486" t="s">
        <v>207</v>
      </c>
      <c r="C9" s="727" t="s">
        <v>213</v>
      </c>
      <c r="D9" s="727"/>
      <c r="E9" s="483" t="s">
        <v>760</v>
      </c>
      <c r="F9" s="484" t="s">
        <v>215</v>
      </c>
      <c r="G9" s="487" t="s">
        <v>215</v>
      </c>
      <c r="H9" s="1093" t="s">
        <v>172</v>
      </c>
      <c r="I9" s="1094"/>
    </row>
    <row r="10" spans="2:9" ht="111.75" customHeight="1">
      <c r="B10" s="486" t="s">
        <v>210</v>
      </c>
      <c r="C10" s="727" t="s">
        <v>214</v>
      </c>
      <c r="D10" s="727"/>
      <c r="E10" s="727"/>
      <c r="F10" s="727"/>
      <c r="G10" s="488" t="s">
        <v>760</v>
      </c>
      <c r="H10" s="1095"/>
      <c r="I10" s="1096"/>
    </row>
    <row r="11" spans="2:9" ht="152.25" customHeight="1">
      <c r="B11" s="486" t="s">
        <v>211</v>
      </c>
      <c r="C11" s="727" t="s">
        <v>212</v>
      </c>
      <c r="D11" s="727"/>
      <c r="E11" s="727"/>
      <c r="F11" s="727"/>
      <c r="G11" s="488" t="s">
        <v>760</v>
      </c>
      <c r="H11" s="1095"/>
      <c r="I11" s="1096"/>
    </row>
    <row r="12" spans="2:9" ht="128.25" customHeight="1">
      <c r="B12" s="486" t="s">
        <v>663</v>
      </c>
      <c r="C12" s="727" t="s">
        <v>15</v>
      </c>
      <c r="D12" s="727"/>
      <c r="E12" s="727"/>
      <c r="F12" s="727"/>
      <c r="G12" s="488" t="s">
        <v>760</v>
      </c>
      <c r="H12" s="1095" t="s">
        <v>219</v>
      </c>
      <c r="I12" s="1096"/>
    </row>
    <row r="13" spans="2:9" ht="66.75" customHeight="1" thickBot="1">
      <c r="B13" s="489" t="s">
        <v>216</v>
      </c>
      <c r="C13" s="1092" t="s">
        <v>761</v>
      </c>
      <c r="D13" s="1092"/>
      <c r="E13" s="490" t="s">
        <v>760</v>
      </c>
      <c r="F13" s="491" t="s">
        <v>215</v>
      </c>
      <c r="G13" s="492" t="s">
        <v>215</v>
      </c>
      <c r="H13" s="1097"/>
      <c r="I13" s="1098"/>
    </row>
    <row r="17" ht="42.75" customHeight="1"/>
  </sheetData>
  <mergeCells count="12">
    <mergeCell ref="C13:D13"/>
    <mergeCell ref="H9:I11"/>
    <mergeCell ref="H12:I13"/>
    <mergeCell ref="C10:F10"/>
    <mergeCell ref="C11:F11"/>
    <mergeCell ref="C9:D9"/>
    <mergeCell ref="C12:F12"/>
    <mergeCell ref="H7:I7"/>
    <mergeCell ref="C2:G2"/>
    <mergeCell ref="H4:I4"/>
    <mergeCell ref="H5:I5"/>
    <mergeCell ref="H6:I6"/>
  </mergeCells>
  <phoneticPr fontId="80" type="noConversion"/>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A5063-3C5D-4599-99B6-04186679DE14}">
  <sheetPr>
    <tabColor rgb="FF92D050"/>
  </sheetPr>
  <dimension ref="A1:CA388"/>
  <sheetViews>
    <sheetView tabSelected="1" zoomScale="70" zoomScaleNormal="70" workbookViewId="0">
      <selection activeCell="L329" sqref="L329"/>
    </sheetView>
  </sheetViews>
  <sheetFormatPr defaultRowHeight="24.75"/>
  <cols>
    <col min="1" max="1" width="4.85546875" style="1253" customWidth="1"/>
    <col min="2" max="2" width="63" style="1129" customWidth="1"/>
    <col min="3" max="3" width="12" style="1130" customWidth="1"/>
    <col min="4" max="4" width="13.140625" style="1130" customWidth="1"/>
    <col min="5" max="5" width="13.5703125" style="1130" customWidth="1"/>
    <col min="6" max="6" width="10.85546875" style="1131" customWidth="1"/>
    <col min="7" max="7" width="15" style="1131" customWidth="1"/>
    <col min="8" max="8" width="15.7109375" style="1131" customWidth="1"/>
    <col min="9" max="9" width="20.42578125" style="1132" customWidth="1"/>
    <col min="10" max="10" width="2.7109375" style="1133" customWidth="1"/>
    <col min="11" max="11" width="3.140625" style="1133" customWidth="1"/>
    <col min="12" max="12" width="32.42578125" style="1133" customWidth="1"/>
    <col min="13" max="13" width="9" style="1133" customWidth="1"/>
    <col min="14" max="14" width="11.140625" style="1134" customWidth="1"/>
    <col min="15" max="15" width="30.28515625" style="1131" customWidth="1"/>
    <col min="16" max="16" width="10.140625" style="1131" customWidth="1"/>
    <col min="17" max="17" width="11.140625" style="1131" customWidth="1"/>
    <col min="18" max="18" width="30" style="1131" customWidth="1"/>
    <col min="19" max="19" width="8.85546875" style="1132" customWidth="1"/>
    <col min="20" max="20" width="11.140625" style="1133" customWidth="1"/>
    <col min="21" max="21" width="1.7109375" style="1133" customWidth="1"/>
    <col min="22" max="22" width="8.85546875" style="1131" customWidth="1"/>
    <col min="23" max="23" width="9.85546875" style="1132" customWidth="1"/>
    <col min="24" max="24" width="8.85546875" style="1131" customWidth="1"/>
    <col min="25" max="25" width="54.7109375" style="1132" customWidth="1"/>
    <col min="26" max="26" width="10.85546875" style="1133" customWidth="1"/>
    <col min="27" max="27" width="8.7109375" style="1133" customWidth="1"/>
    <col min="28" max="28" width="12.28515625" style="1133" customWidth="1"/>
    <col min="29" max="29" width="8.85546875" style="1131" customWidth="1"/>
    <col min="30" max="30" width="9.85546875" style="1132" customWidth="1"/>
    <col min="31" max="31" width="8.85546875" style="1131" customWidth="1"/>
    <col min="32" max="32" width="54.7109375" style="1132" customWidth="1"/>
    <col min="33" max="33" width="10.85546875" style="1132" customWidth="1"/>
    <col min="34" max="34" width="8.7109375" style="1132" customWidth="1"/>
    <col min="35" max="35" width="13.28515625" style="1132" customWidth="1"/>
    <col min="36" max="36" width="8.85546875" style="1131" customWidth="1"/>
    <col min="37" max="37" width="9.85546875" style="1132" customWidth="1"/>
    <col min="38" max="38" width="8.85546875" style="1131" customWidth="1"/>
    <col min="39" max="39" width="54.7109375" style="1132" customWidth="1"/>
    <col min="40" max="40" width="12.140625" style="1133" customWidth="1"/>
    <col min="41" max="41" width="8.7109375" style="1133" customWidth="1"/>
    <col min="42" max="42" width="11.28515625" style="1133" customWidth="1"/>
    <col min="43" max="43" width="8.85546875" style="1131" customWidth="1"/>
    <col min="44" max="44" width="9.140625" style="1132"/>
    <col min="45" max="45" width="8.85546875" style="1131" customWidth="1"/>
    <col min="46" max="46" width="54.7109375" style="1132" customWidth="1"/>
    <col min="47" max="47" width="13.7109375" style="1133" customWidth="1"/>
    <col min="48" max="48" width="8.7109375" style="1133" customWidth="1"/>
    <col min="49" max="49" width="14.7109375" style="1133" customWidth="1"/>
    <col min="50" max="50" width="8.85546875" style="1131" customWidth="1"/>
    <col min="51" max="51" width="9.85546875" style="1132" customWidth="1"/>
    <col min="52" max="52" width="8.85546875" style="1131" customWidth="1"/>
    <col min="53" max="53" width="54.7109375" style="1132" customWidth="1"/>
    <col min="54" max="54" width="12.42578125" style="1133" customWidth="1"/>
    <col min="55" max="55" width="8.7109375" style="1133" customWidth="1"/>
    <col min="56" max="56" width="13.42578125" style="1133" customWidth="1"/>
    <col min="57" max="57" width="8.85546875" style="1131" customWidth="1"/>
    <col min="58" max="58" width="9.140625" style="1132" customWidth="1"/>
    <col min="59" max="59" width="8.85546875" style="1131" customWidth="1"/>
    <col min="60" max="60" width="54.7109375" style="1132" customWidth="1"/>
    <col min="61" max="61" width="10.7109375" style="1132" customWidth="1"/>
    <col min="62" max="62" width="8.7109375" style="1132" customWidth="1"/>
    <col min="63" max="63" width="13" style="1132" customWidth="1"/>
    <col min="64" max="64" width="8.85546875" style="1131" customWidth="1"/>
    <col min="65" max="65" width="9.140625" style="1132" customWidth="1"/>
    <col min="66" max="66" width="8.85546875" style="1131" customWidth="1"/>
    <col min="67" max="67" width="54.7109375" style="1132" customWidth="1"/>
    <col min="68" max="68" width="10.85546875" style="1133" customWidth="1"/>
    <col min="69" max="69" width="8.7109375" style="1133" customWidth="1"/>
    <col min="70" max="70" width="13" style="1133" customWidth="1"/>
    <col min="71" max="71" width="8.85546875" style="1131" customWidth="1"/>
    <col min="72" max="72" width="9.85546875" style="1132" customWidth="1"/>
    <col min="73" max="73" width="8.85546875" style="1131" customWidth="1"/>
    <col min="74" max="259" width="9.140625" style="1132"/>
    <col min="260" max="260" width="63" style="1132" customWidth="1"/>
    <col min="261" max="263" width="17.140625" style="1132" customWidth="1"/>
    <col min="264" max="267" width="15" style="1132" customWidth="1"/>
    <col min="268" max="268" width="13.140625" style="1132" customWidth="1"/>
    <col min="269" max="269" width="8.7109375" style="1132" customWidth="1"/>
    <col min="270" max="270" width="12.85546875" style="1132" customWidth="1"/>
    <col min="271" max="271" width="8.85546875" style="1132" customWidth="1"/>
    <col min="272" max="272" width="9.85546875" style="1132" customWidth="1"/>
    <col min="273" max="273" width="8.85546875" style="1132" customWidth="1"/>
    <col min="274" max="274" width="54.7109375" style="1132" customWidth="1"/>
    <col min="275" max="275" width="10.85546875" style="1132" customWidth="1"/>
    <col min="276" max="276" width="8.7109375" style="1132" customWidth="1"/>
    <col min="277" max="277" width="12.140625" style="1132" customWidth="1"/>
    <col min="278" max="278" width="8.85546875" style="1132" customWidth="1"/>
    <col min="279" max="279" width="9.85546875" style="1132" customWidth="1"/>
    <col min="280" max="280" width="8.85546875" style="1132" customWidth="1"/>
    <col min="281" max="281" width="54.7109375" style="1132" customWidth="1"/>
    <col min="282" max="282" width="10.85546875" style="1132" customWidth="1"/>
    <col min="283" max="283" width="8.7109375" style="1132" customWidth="1"/>
    <col min="284" max="284" width="12.28515625" style="1132" customWidth="1"/>
    <col min="285" max="285" width="8.85546875" style="1132" customWidth="1"/>
    <col min="286" max="286" width="9.85546875" style="1132" customWidth="1"/>
    <col min="287" max="287" width="8.85546875" style="1132" customWidth="1"/>
    <col min="288" max="288" width="54.7109375" style="1132" customWidth="1"/>
    <col min="289" max="289" width="10.85546875" style="1132" customWidth="1"/>
    <col min="290" max="290" width="8.7109375" style="1132" customWidth="1"/>
    <col min="291" max="291" width="13.28515625" style="1132" customWidth="1"/>
    <col min="292" max="292" width="8.85546875" style="1132" customWidth="1"/>
    <col min="293" max="293" width="9.85546875" style="1132" customWidth="1"/>
    <col min="294" max="294" width="8.85546875" style="1132" customWidth="1"/>
    <col min="295" max="295" width="54.7109375" style="1132" customWidth="1"/>
    <col min="296" max="296" width="12.140625" style="1132" customWidth="1"/>
    <col min="297" max="297" width="8.7109375" style="1132" customWidth="1"/>
    <col min="298" max="298" width="11.28515625" style="1132" customWidth="1"/>
    <col min="299" max="299" width="8.85546875" style="1132" customWidth="1"/>
    <col min="300" max="300" width="9.140625" style="1132"/>
    <col min="301" max="301" width="8.85546875" style="1132" customWidth="1"/>
    <col min="302" max="302" width="54.7109375" style="1132" customWidth="1"/>
    <col min="303" max="303" width="13.7109375" style="1132" customWidth="1"/>
    <col min="304" max="304" width="8.7109375" style="1132" customWidth="1"/>
    <col min="305" max="305" width="14.7109375" style="1132" customWidth="1"/>
    <col min="306" max="306" width="8.85546875" style="1132" customWidth="1"/>
    <col min="307" max="307" width="9.85546875" style="1132" customWidth="1"/>
    <col min="308" max="308" width="8.85546875" style="1132" customWidth="1"/>
    <col min="309" max="309" width="54.7109375" style="1132" customWidth="1"/>
    <col min="310" max="310" width="12.42578125" style="1132" customWidth="1"/>
    <col min="311" max="311" width="8.7109375" style="1132" customWidth="1"/>
    <col min="312" max="312" width="13.42578125" style="1132" customWidth="1"/>
    <col min="313" max="313" width="8.85546875" style="1132" customWidth="1"/>
    <col min="314" max="314" width="9.140625" style="1132" customWidth="1"/>
    <col min="315" max="315" width="8.85546875" style="1132" customWidth="1"/>
    <col min="316" max="316" width="54.7109375" style="1132" customWidth="1"/>
    <col min="317" max="317" width="10.7109375" style="1132" customWidth="1"/>
    <col min="318" max="318" width="8.7109375" style="1132" customWidth="1"/>
    <col min="319" max="319" width="13" style="1132" customWidth="1"/>
    <col min="320" max="320" width="8.85546875" style="1132" customWidth="1"/>
    <col min="321" max="321" width="9.140625" style="1132" customWidth="1"/>
    <col min="322" max="322" width="8.85546875" style="1132" customWidth="1"/>
    <col min="323" max="323" width="54.7109375" style="1132" customWidth="1"/>
    <col min="324" max="324" width="10.85546875" style="1132" customWidth="1"/>
    <col min="325" max="325" width="8.7109375" style="1132" customWidth="1"/>
    <col min="326" max="326" width="13" style="1132" customWidth="1"/>
    <col min="327" max="327" width="8.85546875" style="1132" customWidth="1"/>
    <col min="328" max="328" width="9.85546875" style="1132" customWidth="1"/>
    <col min="329" max="329" width="8.85546875" style="1132" customWidth="1"/>
    <col min="330" max="515" width="9.140625" style="1132"/>
    <col min="516" max="516" width="63" style="1132" customWidth="1"/>
    <col min="517" max="519" width="17.140625" style="1132" customWidth="1"/>
    <col min="520" max="523" width="15" style="1132" customWidth="1"/>
    <col min="524" max="524" width="13.140625" style="1132" customWidth="1"/>
    <col min="525" max="525" width="8.7109375" style="1132" customWidth="1"/>
    <col min="526" max="526" width="12.85546875" style="1132" customWidth="1"/>
    <col min="527" max="527" width="8.85546875" style="1132" customWidth="1"/>
    <col min="528" max="528" width="9.85546875" style="1132" customWidth="1"/>
    <col min="529" max="529" width="8.85546875" style="1132" customWidth="1"/>
    <col min="530" max="530" width="54.7109375" style="1132" customWidth="1"/>
    <col min="531" max="531" width="10.85546875" style="1132" customWidth="1"/>
    <col min="532" max="532" width="8.7109375" style="1132" customWidth="1"/>
    <col min="533" max="533" width="12.140625" style="1132" customWidth="1"/>
    <col min="534" max="534" width="8.85546875" style="1132" customWidth="1"/>
    <col min="535" max="535" width="9.85546875" style="1132" customWidth="1"/>
    <col min="536" max="536" width="8.85546875" style="1132" customWidth="1"/>
    <col min="537" max="537" width="54.7109375" style="1132" customWidth="1"/>
    <col min="538" max="538" width="10.85546875" style="1132" customWidth="1"/>
    <col min="539" max="539" width="8.7109375" style="1132" customWidth="1"/>
    <col min="540" max="540" width="12.28515625" style="1132" customWidth="1"/>
    <col min="541" max="541" width="8.85546875" style="1132" customWidth="1"/>
    <col min="542" max="542" width="9.85546875" style="1132" customWidth="1"/>
    <col min="543" max="543" width="8.85546875" style="1132" customWidth="1"/>
    <col min="544" max="544" width="54.7109375" style="1132" customWidth="1"/>
    <col min="545" max="545" width="10.85546875" style="1132" customWidth="1"/>
    <col min="546" max="546" width="8.7109375" style="1132" customWidth="1"/>
    <col min="547" max="547" width="13.28515625" style="1132" customWidth="1"/>
    <col min="548" max="548" width="8.85546875" style="1132" customWidth="1"/>
    <col min="549" max="549" width="9.85546875" style="1132" customWidth="1"/>
    <col min="550" max="550" width="8.85546875" style="1132" customWidth="1"/>
    <col min="551" max="551" width="54.7109375" style="1132" customWidth="1"/>
    <col min="552" max="552" width="12.140625" style="1132" customWidth="1"/>
    <col min="553" max="553" width="8.7109375" style="1132" customWidth="1"/>
    <col min="554" max="554" width="11.28515625" style="1132" customWidth="1"/>
    <col min="555" max="555" width="8.85546875" style="1132" customWidth="1"/>
    <col min="556" max="556" width="9.140625" style="1132"/>
    <col min="557" max="557" width="8.85546875" style="1132" customWidth="1"/>
    <col min="558" max="558" width="54.7109375" style="1132" customWidth="1"/>
    <col min="559" max="559" width="13.7109375" style="1132" customWidth="1"/>
    <col min="560" max="560" width="8.7109375" style="1132" customWidth="1"/>
    <col min="561" max="561" width="14.7109375" style="1132" customWidth="1"/>
    <col min="562" max="562" width="8.85546875" style="1132" customWidth="1"/>
    <col min="563" max="563" width="9.85546875" style="1132" customWidth="1"/>
    <col min="564" max="564" width="8.85546875" style="1132" customWidth="1"/>
    <col min="565" max="565" width="54.7109375" style="1132" customWidth="1"/>
    <col min="566" max="566" width="12.42578125" style="1132" customWidth="1"/>
    <col min="567" max="567" width="8.7109375" style="1132" customWidth="1"/>
    <col min="568" max="568" width="13.42578125" style="1132" customWidth="1"/>
    <col min="569" max="569" width="8.85546875" style="1132" customWidth="1"/>
    <col min="570" max="570" width="9.140625" style="1132" customWidth="1"/>
    <col min="571" max="571" width="8.85546875" style="1132" customWidth="1"/>
    <col min="572" max="572" width="54.7109375" style="1132" customWidth="1"/>
    <col min="573" max="573" width="10.7109375" style="1132" customWidth="1"/>
    <col min="574" max="574" width="8.7109375" style="1132" customWidth="1"/>
    <col min="575" max="575" width="13" style="1132" customWidth="1"/>
    <col min="576" max="576" width="8.85546875" style="1132" customWidth="1"/>
    <col min="577" max="577" width="9.140625" style="1132" customWidth="1"/>
    <col min="578" max="578" width="8.85546875" style="1132" customWidth="1"/>
    <col min="579" max="579" width="54.7109375" style="1132" customWidth="1"/>
    <col min="580" max="580" width="10.85546875" style="1132" customWidth="1"/>
    <col min="581" max="581" width="8.7109375" style="1132" customWidth="1"/>
    <col min="582" max="582" width="13" style="1132" customWidth="1"/>
    <col min="583" max="583" width="8.85546875" style="1132" customWidth="1"/>
    <col min="584" max="584" width="9.85546875" style="1132" customWidth="1"/>
    <col min="585" max="585" width="8.85546875" style="1132" customWidth="1"/>
    <col min="586" max="771" width="9.140625" style="1132"/>
    <col min="772" max="772" width="63" style="1132" customWidth="1"/>
    <col min="773" max="775" width="17.140625" style="1132" customWidth="1"/>
    <col min="776" max="779" width="15" style="1132" customWidth="1"/>
    <col min="780" max="780" width="13.140625" style="1132" customWidth="1"/>
    <col min="781" max="781" width="8.7109375" style="1132" customWidth="1"/>
    <col min="782" max="782" width="12.85546875" style="1132" customWidth="1"/>
    <col min="783" max="783" width="8.85546875" style="1132" customWidth="1"/>
    <col min="784" max="784" width="9.85546875" style="1132" customWidth="1"/>
    <col min="785" max="785" width="8.85546875" style="1132" customWidth="1"/>
    <col min="786" max="786" width="54.7109375" style="1132" customWidth="1"/>
    <col min="787" max="787" width="10.85546875" style="1132" customWidth="1"/>
    <col min="788" max="788" width="8.7109375" style="1132" customWidth="1"/>
    <col min="789" max="789" width="12.140625" style="1132" customWidth="1"/>
    <col min="790" max="790" width="8.85546875" style="1132" customWidth="1"/>
    <col min="791" max="791" width="9.85546875" style="1132" customWidth="1"/>
    <col min="792" max="792" width="8.85546875" style="1132" customWidth="1"/>
    <col min="793" max="793" width="54.7109375" style="1132" customWidth="1"/>
    <col min="794" max="794" width="10.85546875" style="1132" customWidth="1"/>
    <col min="795" max="795" width="8.7109375" style="1132" customWidth="1"/>
    <col min="796" max="796" width="12.28515625" style="1132" customWidth="1"/>
    <col min="797" max="797" width="8.85546875" style="1132" customWidth="1"/>
    <col min="798" max="798" width="9.85546875" style="1132" customWidth="1"/>
    <col min="799" max="799" width="8.85546875" style="1132" customWidth="1"/>
    <col min="800" max="800" width="54.7109375" style="1132" customWidth="1"/>
    <col min="801" max="801" width="10.85546875" style="1132" customWidth="1"/>
    <col min="802" max="802" width="8.7109375" style="1132" customWidth="1"/>
    <col min="803" max="803" width="13.28515625" style="1132" customWidth="1"/>
    <col min="804" max="804" width="8.85546875" style="1132" customWidth="1"/>
    <col min="805" max="805" width="9.85546875" style="1132" customWidth="1"/>
    <col min="806" max="806" width="8.85546875" style="1132" customWidth="1"/>
    <col min="807" max="807" width="54.7109375" style="1132" customWidth="1"/>
    <col min="808" max="808" width="12.140625" style="1132" customWidth="1"/>
    <col min="809" max="809" width="8.7109375" style="1132" customWidth="1"/>
    <col min="810" max="810" width="11.28515625" style="1132" customWidth="1"/>
    <col min="811" max="811" width="8.85546875" style="1132" customWidth="1"/>
    <col min="812" max="812" width="9.140625" style="1132"/>
    <col min="813" max="813" width="8.85546875" style="1132" customWidth="1"/>
    <col min="814" max="814" width="54.7109375" style="1132" customWidth="1"/>
    <col min="815" max="815" width="13.7109375" style="1132" customWidth="1"/>
    <col min="816" max="816" width="8.7109375" style="1132" customWidth="1"/>
    <col min="817" max="817" width="14.7109375" style="1132" customWidth="1"/>
    <col min="818" max="818" width="8.85546875" style="1132" customWidth="1"/>
    <col min="819" max="819" width="9.85546875" style="1132" customWidth="1"/>
    <col min="820" max="820" width="8.85546875" style="1132" customWidth="1"/>
    <col min="821" max="821" width="54.7109375" style="1132" customWidth="1"/>
    <col min="822" max="822" width="12.42578125" style="1132" customWidth="1"/>
    <col min="823" max="823" width="8.7109375" style="1132" customWidth="1"/>
    <col min="824" max="824" width="13.42578125" style="1132" customWidth="1"/>
    <col min="825" max="825" width="8.85546875" style="1132" customWidth="1"/>
    <col min="826" max="826" width="9.140625" style="1132" customWidth="1"/>
    <col min="827" max="827" width="8.85546875" style="1132" customWidth="1"/>
    <col min="828" max="828" width="54.7109375" style="1132" customWidth="1"/>
    <col min="829" max="829" width="10.7109375" style="1132" customWidth="1"/>
    <col min="830" max="830" width="8.7109375" style="1132" customWidth="1"/>
    <col min="831" max="831" width="13" style="1132" customWidth="1"/>
    <col min="832" max="832" width="8.85546875" style="1132" customWidth="1"/>
    <col min="833" max="833" width="9.140625" style="1132" customWidth="1"/>
    <col min="834" max="834" width="8.85546875" style="1132" customWidth="1"/>
    <col min="835" max="835" width="54.7109375" style="1132" customWidth="1"/>
    <col min="836" max="836" width="10.85546875" style="1132" customWidth="1"/>
    <col min="837" max="837" width="8.7109375" style="1132" customWidth="1"/>
    <col min="838" max="838" width="13" style="1132" customWidth="1"/>
    <col min="839" max="839" width="8.85546875" style="1132" customWidth="1"/>
    <col min="840" max="840" width="9.85546875" style="1132" customWidth="1"/>
    <col min="841" max="841" width="8.85546875" style="1132" customWidth="1"/>
    <col min="842" max="1027" width="9.140625" style="1132"/>
    <col min="1028" max="1028" width="63" style="1132" customWidth="1"/>
    <col min="1029" max="1031" width="17.140625" style="1132" customWidth="1"/>
    <col min="1032" max="1035" width="15" style="1132" customWidth="1"/>
    <col min="1036" max="1036" width="13.140625" style="1132" customWidth="1"/>
    <col min="1037" max="1037" width="8.7109375" style="1132" customWidth="1"/>
    <col min="1038" max="1038" width="12.85546875" style="1132" customWidth="1"/>
    <col min="1039" max="1039" width="8.85546875" style="1132" customWidth="1"/>
    <col min="1040" max="1040" width="9.85546875" style="1132" customWidth="1"/>
    <col min="1041" max="1041" width="8.85546875" style="1132" customWidth="1"/>
    <col min="1042" max="1042" width="54.7109375" style="1132" customWidth="1"/>
    <col min="1043" max="1043" width="10.85546875" style="1132" customWidth="1"/>
    <col min="1044" max="1044" width="8.7109375" style="1132" customWidth="1"/>
    <col min="1045" max="1045" width="12.140625" style="1132" customWidth="1"/>
    <col min="1046" max="1046" width="8.85546875" style="1132" customWidth="1"/>
    <col min="1047" max="1047" width="9.85546875" style="1132" customWidth="1"/>
    <col min="1048" max="1048" width="8.85546875" style="1132" customWidth="1"/>
    <col min="1049" max="1049" width="54.7109375" style="1132" customWidth="1"/>
    <col min="1050" max="1050" width="10.85546875" style="1132" customWidth="1"/>
    <col min="1051" max="1051" width="8.7109375" style="1132" customWidth="1"/>
    <col min="1052" max="1052" width="12.28515625" style="1132" customWidth="1"/>
    <col min="1053" max="1053" width="8.85546875" style="1132" customWidth="1"/>
    <col min="1054" max="1054" width="9.85546875" style="1132" customWidth="1"/>
    <col min="1055" max="1055" width="8.85546875" style="1132" customWidth="1"/>
    <col min="1056" max="1056" width="54.7109375" style="1132" customWidth="1"/>
    <col min="1057" max="1057" width="10.85546875" style="1132" customWidth="1"/>
    <col min="1058" max="1058" width="8.7109375" style="1132" customWidth="1"/>
    <col min="1059" max="1059" width="13.28515625" style="1132" customWidth="1"/>
    <col min="1060" max="1060" width="8.85546875" style="1132" customWidth="1"/>
    <col min="1061" max="1061" width="9.85546875" style="1132" customWidth="1"/>
    <col min="1062" max="1062" width="8.85546875" style="1132" customWidth="1"/>
    <col min="1063" max="1063" width="54.7109375" style="1132" customWidth="1"/>
    <col min="1064" max="1064" width="12.140625" style="1132" customWidth="1"/>
    <col min="1065" max="1065" width="8.7109375" style="1132" customWidth="1"/>
    <col min="1066" max="1066" width="11.28515625" style="1132" customWidth="1"/>
    <col min="1067" max="1067" width="8.85546875" style="1132" customWidth="1"/>
    <col min="1068" max="1068" width="9.140625" style="1132"/>
    <col min="1069" max="1069" width="8.85546875" style="1132" customWidth="1"/>
    <col min="1070" max="1070" width="54.7109375" style="1132" customWidth="1"/>
    <col min="1071" max="1071" width="13.7109375" style="1132" customWidth="1"/>
    <col min="1072" max="1072" width="8.7109375" style="1132" customWidth="1"/>
    <col min="1073" max="1073" width="14.7109375" style="1132" customWidth="1"/>
    <col min="1074" max="1074" width="8.85546875" style="1132" customWidth="1"/>
    <col min="1075" max="1075" width="9.85546875" style="1132" customWidth="1"/>
    <col min="1076" max="1076" width="8.85546875" style="1132" customWidth="1"/>
    <col min="1077" max="1077" width="54.7109375" style="1132" customWidth="1"/>
    <col min="1078" max="1078" width="12.42578125" style="1132" customWidth="1"/>
    <col min="1079" max="1079" width="8.7109375" style="1132" customWidth="1"/>
    <col min="1080" max="1080" width="13.42578125" style="1132" customWidth="1"/>
    <col min="1081" max="1081" width="8.85546875" style="1132" customWidth="1"/>
    <col min="1082" max="1082" width="9.140625" style="1132" customWidth="1"/>
    <col min="1083" max="1083" width="8.85546875" style="1132" customWidth="1"/>
    <col min="1084" max="1084" width="54.7109375" style="1132" customWidth="1"/>
    <col min="1085" max="1085" width="10.7109375" style="1132" customWidth="1"/>
    <col min="1086" max="1086" width="8.7109375" style="1132" customWidth="1"/>
    <col min="1087" max="1087" width="13" style="1132" customWidth="1"/>
    <col min="1088" max="1088" width="8.85546875" style="1132" customWidth="1"/>
    <col min="1089" max="1089" width="9.140625" style="1132" customWidth="1"/>
    <col min="1090" max="1090" width="8.85546875" style="1132" customWidth="1"/>
    <col min="1091" max="1091" width="54.7109375" style="1132" customWidth="1"/>
    <col min="1092" max="1092" width="10.85546875" style="1132" customWidth="1"/>
    <col min="1093" max="1093" width="8.7109375" style="1132" customWidth="1"/>
    <col min="1094" max="1094" width="13" style="1132" customWidth="1"/>
    <col min="1095" max="1095" width="8.85546875" style="1132" customWidth="1"/>
    <col min="1096" max="1096" width="9.85546875" style="1132" customWidth="1"/>
    <col min="1097" max="1097" width="8.85546875" style="1132" customWidth="1"/>
    <col min="1098" max="1283" width="9.140625" style="1132"/>
    <col min="1284" max="1284" width="63" style="1132" customWidth="1"/>
    <col min="1285" max="1287" width="17.140625" style="1132" customWidth="1"/>
    <col min="1288" max="1291" width="15" style="1132" customWidth="1"/>
    <col min="1292" max="1292" width="13.140625" style="1132" customWidth="1"/>
    <col min="1293" max="1293" width="8.7109375" style="1132" customWidth="1"/>
    <col min="1294" max="1294" width="12.85546875" style="1132" customWidth="1"/>
    <col min="1295" max="1295" width="8.85546875" style="1132" customWidth="1"/>
    <col min="1296" max="1296" width="9.85546875" style="1132" customWidth="1"/>
    <col min="1297" max="1297" width="8.85546875" style="1132" customWidth="1"/>
    <col min="1298" max="1298" width="54.7109375" style="1132" customWidth="1"/>
    <col min="1299" max="1299" width="10.85546875" style="1132" customWidth="1"/>
    <col min="1300" max="1300" width="8.7109375" style="1132" customWidth="1"/>
    <col min="1301" max="1301" width="12.140625" style="1132" customWidth="1"/>
    <col min="1302" max="1302" width="8.85546875" style="1132" customWidth="1"/>
    <col min="1303" max="1303" width="9.85546875" style="1132" customWidth="1"/>
    <col min="1304" max="1304" width="8.85546875" style="1132" customWidth="1"/>
    <col min="1305" max="1305" width="54.7109375" style="1132" customWidth="1"/>
    <col min="1306" max="1306" width="10.85546875" style="1132" customWidth="1"/>
    <col min="1307" max="1307" width="8.7109375" style="1132" customWidth="1"/>
    <col min="1308" max="1308" width="12.28515625" style="1132" customWidth="1"/>
    <col min="1309" max="1309" width="8.85546875" style="1132" customWidth="1"/>
    <col min="1310" max="1310" width="9.85546875" style="1132" customWidth="1"/>
    <col min="1311" max="1311" width="8.85546875" style="1132" customWidth="1"/>
    <col min="1312" max="1312" width="54.7109375" style="1132" customWidth="1"/>
    <col min="1313" max="1313" width="10.85546875" style="1132" customWidth="1"/>
    <col min="1314" max="1314" width="8.7109375" style="1132" customWidth="1"/>
    <col min="1315" max="1315" width="13.28515625" style="1132" customWidth="1"/>
    <col min="1316" max="1316" width="8.85546875" style="1132" customWidth="1"/>
    <col min="1317" max="1317" width="9.85546875" style="1132" customWidth="1"/>
    <col min="1318" max="1318" width="8.85546875" style="1132" customWidth="1"/>
    <col min="1319" max="1319" width="54.7109375" style="1132" customWidth="1"/>
    <col min="1320" max="1320" width="12.140625" style="1132" customWidth="1"/>
    <col min="1321" max="1321" width="8.7109375" style="1132" customWidth="1"/>
    <col min="1322" max="1322" width="11.28515625" style="1132" customWidth="1"/>
    <col min="1323" max="1323" width="8.85546875" style="1132" customWidth="1"/>
    <col min="1324" max="1324" width="9.140625" style="1132"/>
    <col min="1325" max="1325" width="8.85546875" style="1132" customWidth="1"/>
    <col min="1326" max="1326" width="54.7109375" style="1132" customWidth="1"/>
    <col min="1327" max="1327" width="13.7109375" style="1132" customWidth="1"/>
    <col min="1328" max="1328" width="8.7109375" style="1132" customWidth="1"/>
    <col min="1329" max="1329" width="14.7109375" style="1132" customWidth="1"/>
    <col min="1330" max="1330" width="8.85546875" style="1132" customWidth="1"/>
    <col min="1331" max="1331" width="9.85546875" style="1132" customWidth="1"/>
    <col min="1332" max="1332" width="8.85546875" style="1132" customWidth="1"/>
    <col min="1333" max="1333" width="54.7109375" style="1132" customWidth="1"/>
    <col min="1334" max="1334" width="12.42578125" style="1132" customWidth="1"/>
    <col min="1335" max="1335" width="8.7109375" style="1132" customWidth="1"/>
    <col min="1336" max="1336" width="13.42578125" style="1132" customWidth="1"/>
    <col min="1337" max="1337" width="8.85546875" style="1132" customWidth="1"/>
    <col min="1338" max="1338" width="9.140625" style="1132" customWidth="1"/>
    <col min="1339" max="1339" width="8.85546875" style="1132" customWidth="1"/>
    <col min="1340" max="1340" width="54.7109375" style="1132" customWidth="1"/>
    <col min="1341" max="1341" width="10.7109375" style="1132" customWidth="1"/>
    <col min="1342" max="1342" width="8.7109375" style="1132" customWidth="1"/>
    <col min="1343" max="1343" width="13" style="1132" customWidth="1"/>
    <col min="1344" max="1344" width="8.85546875" style="1132" customWidth="1"/>
    <col min="1345" max="1345" width="9.140625" style="1132" customWidth="1"/>
    <col min="1346" max="1346" width="8.85546875" style="1132" customWidth="1"/>
    <col min="1347" max="1347" width="54.7109375" style="1132" customWidth="1"/>
    <col min="1348" max="1348" width="10.85546875" style="1132" customWidth="1"/>
    <col min="1349" max="1349" width="8.7109375" style="1132" customWidth="1"/>
    <col min="1350" max="1350" width="13" style="1132" customWidth="1"/>
    <col min="1351" max="1351" width="8.85546875" style="1132" customWidth="1"/>
    <col min="1352" max="1352" width="9.85546875" style="1132" customWidth="1"/>
    <col min="1353" max="1353" width="8.85546875" style="1132" customWidth="1"/>
    <col min="1354" max="1539" width="9.140625" style="1132"/>
    <col min="1540" max="1540" width="63" style="1132" customWidth="1"/>
    <col min="1541" max="1543" width="17.140625" style="1132" customWidth="1"/>
    <col min="1544" max="1547" width="15" style="1132" customWidth="1"/>
    <col min="1548" max="1548" width="13.140625" style="1132" customWidth="1"/>
    <col min="1549" max="1549" width="8.7109375" style="1132" customWidth="1"/>
    <col min="1550" max="1550" width="12.85546875" style="1132" customWidth="1"/>
    <col min="1551" max="1551" width="8.85546875" style="1132" customWidth="1"/>
    <col min="1552" max="1552" width="9.85546875" style="1132" customWidth="1"/>
    <col min="1553" max="1553" width="8.85546875" style="1132" customWidth="1"/>
    <col min="1554" max="1554" width="54.7109375" style="1132" customWidth="1"/>
    <col min="1555" max="1555" width="10.85546875" style="1132" customWidth="1"/>
    <col min="1556" max="1556" width="8.7109375" style="1132" customWidth="1"/>
    <col min="1557" max="1557" width="12.140625" style="1132" customWidth="1"/>
    <col min="1558" max="1558" width="8.85546875" style="1132" customWidth="1"/>
    <col min="1559" max="1559" width="9.85546875" style="1132" customWidth="1"/>
    <col min="1560" max="1560" width="8.85546875" style="1132" customWidth="1"/>
    <col min="1561" max="1561" width="54.7109375" style="1132" customWidth="1"/>
    <col min="1562" max="1562" width="10.85546875" style="1132" customWidth="1"/>
    <col min="1563" max="1563" width="8.7109375" style="1132" customWidth="1"/>
    <col min="1564" max="1564" width="12.28515625" style="1132" customWidth="1"/>
    <col min="1565" max="1565" width="8.85546875" style="1132" customWidth="1"/>
    <col min="1566" max="1566" width="9.85546875" style="1132" customWidth="1"/>
    <col min="1567" max="1567" width="8.85546875" style="1132" customWidth="1"/>
    <col min="1568" max="1568" width="54.7109375" style="1132" customWidth="1"/>
    <col min="1569" max="1569" width="10.85546875" style="1132" customWidth="1"/>
    <col min="1570" max="1570" width="8.7109375" style="1132" customWidth="1"/>
    <col min="1571" max="1571" width="13.28515625" style="1132" customWidth="1"/>
    <col min="1572" max="1572" width="8.85546875" style="1132" customWidth="1"/>
    <col min="1573" max="1573" width="9.85546875" style="1132" customWidth="1"/>
    <col min="1574" max="1574" width="8.85546875" style="1132" customWidth="1"/>
    <col min="1575" max="1575" width="54.7109375" style="1132" customWidth="1"/>
    <col min="1576" max="1576" width="12.140625" style="1132" customWidth="1"/>
    <col min="1577" max="1577" width="8.7109375" style="1132" customWidth="1"/>
    <col min="1578" max="1578" width="11.28515625" style="1132" customWidth="1"/>
    <col min="1579" max="1579" width="8.85546875" style="1132" customWidth="1"/>
    <col min="1580" max="1580" width="9.140625" style="1132"/>
    <col min="1581" max="1581" width="8.85546875" style="1132" customWidth="1"/>
    <col min="1582" max="1582" width="54.7109375" style="1132" customWidth="1"/>
    <col min="1583" max="1583" width="13.7109375" style="1132" customWidth="1"/>
    <col min="1584" max="1584" width="8.7109375" style="1132" customWidth="1"/>
    <col min="1585" max="1585" width="14.7109375" style="1132" customWidth="1"/>
    <col min="1586" max="1586" width="8.85546875" style="1132" customWidth="1"/>
    <col min="1587" max="1587" width="9.85546875" style="1132" customWidth="1"/>
    <col min="1588" max="1588" width="8.85546875" style="1132" customWidth="1"/>
    <col min="1589" max="1589" width="54.7109375" style="1132" customWidth="1"/>
    <col min="1590" max="1590" width="12.42578125" style="1132" customWidth="1"/>
    <col min="1591" max="1591" width="8.7109375" style="1132" customWidth="1"/>
    <col min="1592" max="1592" width="13.42578125" style="1132" customWidth="1"/>
    <col min="1593" max="1593" width="8.85546875" style="1132" customWidth="1"/>
    <col min="1594" max="1594" width="9.140625" style="1132" customWidth="1"/>
    <col min="1595" max="1595" width="8.85546875" style="1132" customWidth="1"/>
    <col min="1596" max="1596" width="54.7109375" style="1132" customWidth="1"/>
    <col min="1597" max="1597" width="10.7109375" style="1132" customWidth="1"/>
    <col min="1598" max="1598" width="8.7109375" style="1132" customWidth="1"/>
    <col min="1599" max="1599" width="13" style="1132" customWidth="1"/>
    <col min="1600" max="1600" width="8.85546875" style="1132" customWidth="1"/>
    <col min="1601" max="1601" width="9.140625" style="1132" customWidth="1"/>
    <col min="1602" max="1602" width="8.85546875" style="1132" customWidth="1"/>
    <col min="1603" max="1603" width="54.7109375" style="1132" customWidth="1"/>
    <col min="1604" max="1604" width="10.85546875" style="1132" customWidth="1"/>
    <col min="1605" max="1605" width="8.7109375" style="1132" customWidth="1"/>
    <col min="1606" max="1606" width="13" style="1132" customWidth="1"/>
    <col min="1607" max="1607" width="8.85546875" style="1132" customWidth="1"/>
    <col min="1608" max="1608" width="9.85546875" style="1132" customWidth="1"/>
    <col min="1609" max="1609" width="8.85546875" style="1132" customWidth="1"/>
    <col min="1610" max="1795" width="9.140625" style="1132"/>
    <col min="1796" max="1796" width="63" style="1132" customWidth="1"/>
    <col min="1797" max="1799" width="17.140625" style="1132" customWidth="1"/>
    <col min="1800" max="1803" width="15" style="1132" customWidth="1"/>
    <col min="1804" max="1804" width="13.140625" style="1132" customWidth="1"/>
    <col min="1805" max="1805" width="8.7109375" style="1132" customWidth="1"/>
    <col min="1806" max="1806" width="12.85546875" style="1132" customWidth="1"/>
    <col min="1807" max="1807" width="8.85546875" style="1132" customWidth="1"/>
    <col min="1808" max="1808" width="9.85546875" style="1132" customWidth="1"/>
    <col min="1809" max="1809" width="8.85546875" style="1132" customWidth="1"/>
    <col min="1810" max="1810" width="54.7109375" style="1132" customWidth="1"/>
    <col min="1811" max="1811" width="10.85546875" style="1132" customWidth="1"/>
    <col min="1812" max="1812" width="8.7109375" style="1132" customWidth="1"/>
    <col min="1813" max="1813" width="12.140625" style="1132" customWidth="1"/>
    <col min="1814" max="1814" width="8.85546875" style="1132" customWidth="1"/>
    <col min="1815" max="1815" width="9.85546875" style="1132" customWidth="1"/>
    <col min="1816" max="1816" width="8.85546875" style="1132" customWidth="1"/>
    <col min="1817" max="1817" width="54.7109375" style="1132" customWidth="1"/>
    <col min="1818" max="1818" width="10.85546875" style="1132" customWidth="1"/>
    <col min="1819" max="1819" width="8.7109375" style="1132" customWidth="1"/>
    <col min="1820" max="1820" width="12.28515625" style="1132" customWidth="1"/>
    <col min="1821" max="1821" width="8.85546875" style="1132" customWidth="1"/>
    <col min="1822" max="1822" width="9.85546875" style="1132" customWidth="1"/>
    <col min="1823" max="1823" width="8.85546875" style="1132" customWidth="1"/>
    <col min="1824" max="1824" width="54.7109375" style="1132" customWidth="1"/>
    <col min="1825" max="1825" width="10.85546875" style="1132" customWidth="1"/>
    <col min="1826" max="1826" width="8.7109375" style="1132" customWidth="1"/>
    <col min="1827" max="1827" width="13.28515625" style="1132" customWidth="1"/>
    <col min="1828" max="1828" width="8.85546875" style="1132" customWidth="1"/>
    <col min="1829" max="1829" width="9.85546875" style="1132" customWidth="1"/>
    <col min="1830" max="1830" width="8.85546875" style="1132" customWidth="1"/>
    <col min="1831" max="1831" width="54.7109375" style="1132" customWidth="1"/>
    <col min="1832" max="1832" width="12.140625" style="1132" customWidth="1"/>
    <col min="1833" max="1833" width="8.7109375" style="1132" customWidth="1"/>
    <col min="1834" max="1834" width="11.28515625" style="1132" customWidth="1"/>
    <col min="1835" max="1835" width="8.85546875" style="1132" customWidth="1"/>
    <col min="1836" max="1836" width="9.140625" style="1132"/>
    <col min="1837" max="1837" width="8.85546875" style="1132" customWidth="1"/>
    <col min="1838" max="1838" width="54.7109375" style="1132" customWidth="1"/>
    <col min="1839" max="1839" width="13.7109375" style="1132" customWidth="1"/>
    <col min="1840" max="1840" width="8.7109375" style="1132" customWidth="1"/>
    <col min="1841" max="1841" width="14.7109375" style="1132" customWidth="1"/>
    <col min="1842" max="1842" width="8.85546875" style="1132" customWidth="1"/>
    <col min="1843" max="1843" width="9.85546875" style="1132" customWidth="1"/>
    <col min="1844" max="1844" width="8.85546875" style="1132" customWidth="1"/>
    <col min="1845" max="1845" width="54.7109375" style="1132" customWidth="1"/>
    <col min="1846" max="1846" width="12.42578125" style="1132" customWidth="1"/>
    <col min="1847" max="1847" width="8.7109375" style="1132" customWidth="1"/>
    <col min="1848" max="1848" width="13.42578125" style="1132" customWidth="1"/>
    <col min="1849" max="1849" width="8.85546875" style="1132" customWidth="1"/>
    <col min="1850" max="1850" width="9.140625" style="1132" customWidth="1"/>
    <col min="1851" max="1851" width="8.85546875" style="1132" customWidth="1"/>
    <col min="1852" max="1852" width="54.7109375" style="1132" customWidth="1"/>
    <col min="1853" max="1853" width="10.7109375" style="1132" customWidth="1"/>
    <col min="1854" max="1854" width="8.7109375" style="1132" customWidth="1"/>
    <col min="1855" max="1855" width="13" style="1132" customWidth="1"/>
    <col min="1856" max="1856" width="8.85546875" style="1132" customWidth="1"/>
    <col min="1857" max="1857" width="9.140625" style="1132" customWidth="1"/>
    <col min="1858" max="1858" width="8.85546875" style="1132" customWidth="1"/>
    <col min="1859" max="1859" width="54.7109375" style="1132" customWidth="1"/>
    <col min="1860" max="1860" width="10.85546875" style="1132" customWidth="1"/>
    <col min="1861" max="1861" width="8.7109375" style="1132" customWidth="1"/>
    <col min="1862" max="1862" width="13" style="1132" customWidth="1"/>
    <col min="1863" max="1863" width="8.85546875" style="1132" customWidth="1"/>
    <col min="1864" max="1864" width="9.85546875" style="1132" customWidth="1"/>
    <col min="1865" max="1865" width="8.85546875" style="1132" customWidth="1"/>
    <col min="1866" max="2051" width="9.140625" style="1132"/>
    <col min="2052" max="2052" width="63" style="1132" customWidth="1"/>
    <col min="2053" max="2055" width="17.140625" style="1132" customWidth="1"/>
    <col min="2056" max="2059" width="15" style="1132" customWidth="1"/>
    <col min="2060" max="2060" width="13.140625" style="1132" customWidth="1"/>
    <col min="2061" max="2061" width="8.7109375" style="1132" customWidth="1"/>
    <col min="2062" max="2062" width="12.85546875" style="1132" customWidth="1"/>
    <col min="2063" max="2063" width="8.85546875" style="1132" customWidth="1"/>
    <col min="2064" max="2064" width="9.85546875" style="1132" customWidth="1"/>
    <col min="2065" max="2065" width="8.85546875" style="1132" customWidth="1"/>
    <col min="2066" max="2066" width="54.7109375" style="1132" customWidth="1"/>
    <col min="2067" max="2067" width="10.85546875" style="1132" customWidth="1"/>
    <col min="2068" max="2068" width="8.7109375" style="1132" customWidth="1"/>
    <col min="2069" max="2069" width="12.140625" style="1132" customWidth="1"/>
    <col min="2070" max="2070" width="8.85546875" style="1132" customWidth="1"/>
    <col min="2071" max="2071" width="9.85546875" style="1132" customWidth="1"/>
    <col min="2072" max="2072" width="8.85546875" style="1132" customWidth="1"/>
    <col min="2073" max="2073" width="54.7109375" style="1132" customWidth="1"/>
    <col min="2074" max="2074" width="10.85546875" style="1132" customWidth="1"/>
    <col min="2075" max="2075" width="8.7109375" style="1132" customWidth="1"/>
    <col min="2076" max="2076" width="12.28515625" style="1132" customWidth="1"/>
    <col min="2077" max="2077" width="8.85546875" style="1132" customWidth="1"/>
    <col min="2078" max="2078" width="9.85546875" style="1132" customWidth="1"/>
    <col min="2079" max="2079" width="8.85546875" style="1132" customWidth="1"/>
    <col min="2080" max="2080" width="54.7109375" style="1132" customWidth="1"/>
    <col min="2081" max="2081" width="10.85546875" style="1132" customWidth="1"/>
    <col min="2082" max="2082" width="8.7109375" style="1132" customWidth="1"/>
    <col min="2083" max="2083" width="13.28515625" style="1132" customWidth="1"/>
    <col min="2084" max="2084" width="8.85546875" style="1132" customWidth="1"/>
    <col min="2085" max="2085" width="9.85546875" style="1132" customWidth="1"/>
    <col min="2086" max="2086" width="8.85546875" style="1132" customWidth="1"/>
    <col min="2087" max="2087" width="54.7109375" style="1132" customWidth="1"/>
    <col min="2088" max="2088" width="12.140625" style="1132" customWidth="1"/>
    <col min="2089" max="2089" width="8.7109375" style="1132" customWidth="1"/>
    <col min="2090" max="2090" width="11.28515625" style="1132" customWidth="1"/>
    <col min="2091" max="2091" width="8.85546875" style="1132" customWidth="1"/>
    <col min="2092" max="2092" width="9.140625" style="1132"/>
    <col min="2093" max="2093" width="8.85546875" style="1132" customWidth="1"/>
    <col min="2094" max="2094" width="54.7109375" style="1132" customWidth="1"/>
    <col min="2095" max="2095" width="13.7109375" style="1132" customWidth="1"/>
    <col min="2096" max="2096" width="8.7109375" style="1132" customWidth="1"/>
    <col min="2097" max="2097" width="14.7109375" style="1132" customWidth="1"/>
    <col min="2098" max="2098" width="8.85546875" style="1132" customWidth="1"/>
    <col min="2099" max="2099" width="9.85546875" style="1132" customWidth="1"/>
    <col min="2100" max="2100" width="8.85546875" style="1132" customWidth="1"/>
    <col min="2101" max="2101" width="54.7109375" style="1132" customWidth="1"/>
    <col min="2102" max="2102" width="12.42578125" style="1132" customWidth="1"/>
    <col min="2103" max="2103" width="8.7109375" style="1132" customWidth="1"/>
    <col min="2104" max="2104" width="13.42578125" style="1132" customWidth="1"/>
    <col min="2105" max="2105" width="8.85546875" style="1132" customWidth="1"/>
    <col min="2106" max="2106" width="9.140625" style="1132" customWidth="1"/>
    <col min="2107" max="2107" width="8.85546875" style="1132" customWidth="1"/>
    <col min="2108" max="2108" width="54.7109375" style="1132" customWidth="1"/>
    <col min="2109" max="2109" width="10.7109375" style="1132" customWidth="1"/>
    <col min="2110" max="2110" width="8.7109375" style="1132" customWidth="1"/>
    <col min="2111" max="2111" width="13" style="1132" customWidth="1"/>
    <col min="2112" max="2112" width="8.85546875" style="1132" customWidth="1"/>
    <col min="2113" max="2113" width="9.140625" style="1132" customWidth="1"/>
    <col min="2114" max="2114" width="8.85546875" style="1132" customWidth="1"/>
    <col min="2115" max="2115" width="54.7109375" style="1132" customWidth="1"/>
    <col min="2116" max="2116" width="10.85546875" style="1132" customWidth="1"/>
    <col min="2117" max="2117" width="8.7109375" style="1132" customWidth="1"/>
    <col min="2118" max="2118" width="13" style="1132" customWidth="1"/>
    <col min="2119" max="2119" width="8.85546875" style="1132" customWidth="1"/>
    <col min="2120" max="2120" width="9.85546875" style="1132" customWidth="1"/>
    <col min="2121" max="2121" width="8.85546875" style="1132" customWidth="1"/>
    <col min="2122" max="2307" width="9.140625" style="1132"/>
    <col min="2308" max="2308" width="63" style="1132" customWidth="1"/>
    <col min="2309" max="2311" width="17.140625" style="1132" customWidth="1"/>
    <col min="2312" max="2315" width="15" style="1132" customWidth="1"/>
    <col min="2316" max="2316" width="13.140625" style="1132" customWidth="1"/>
    <col min="2317" max="2317" width="8.7109375" style="1132" customWidth="1"/>
    <col min="2318" max="2318" width="12.85546875" style="1132" customWidth="1"/>
    <col min="2319" max="2319" width="8.85546875" style="1132" customWidth="1"/>
    <col min="2320" max="2320" width="9.85546875" style="1132" customWidth="1"/>
    <col min="2321" max="2321" width="8.85546875" style="1132" customWidth="1"/>
    <col min="2322" max="2322" width="54.7109375" style="1132" customWidth="1"/>
    <col min="2323" max="2323" width="10.85546875" style="1132" customWidth="1"/>
    <col min="2324" max="2324" width="8.7109375" style="1132" customWidth="1"/>
    <col min="2325" max="2325" width="12.140625" style="1132" customWidth="1"/>
    <col min="2326" max="2326" width="8.85546875" style="1132" customWidth="1"/>
    <col min="2327" max="2327" width="9.85546875" style="1132" customWidth="1"/>
    <col min="2328" max="2328" width="8.85546875" style="1132" customWidth="1"/>
    <col min="2329" max="2329" width="54.7109375" style="1132" customWidth="1"/>
    <col min="2330" max="2330" width="10.85546875" style="1132" customWidth="1"/>
    <col min="2331" max="2331" width="8.7109375" style="1132" customWidth="1"/>
    <col min="2332" max="2332" width="12.28515625" style="1132" customWidth="1"/>
    <col min="2333" max="2333" width="8.85546875" style="1132" customWidth="1"/>
    <col min="2334" max="2334" width="9.85546875" style="1132" customWidth="1"/>
    <col min="2335" max="2335" width="8.85546875" style="1132" customWidth="1"/>
    <col min="2336" max="2336" width="54.7109375" style="1132" customWidth="1"/>
    <col min="2337" max="2337" width="10.85546875" style="1132" customWidth="1"/>
    <col min="2338" max="2338" width="8.7109375" style="1132" customWidth="1"/>
    <col min="2339" max="2339" width="13.28515625" style="1132" customWidth="1"/>
    <col min="2340" max="2340" width="8.85546875" style="1132" customWidth="1"/>
    <col min="2341" max="2341" width="9.85546875" style="1132" customWidth="1"/>
    <col min="2342" max="2342" width="8.85546875" style="1132" customWidth="1"/>
    <col min="2343" max="2343" width="54.7109375" style="1132" customWidth="1"/>
    <col min="2344" max="2344" width="12.140625" style="1132" customWidth="1"/>
    <col min="2345" max="2345" width="8.7109375" style="1132" customWidth="1"/>
    <col min="2346" max="2346" width="11.28515625" style="1132" customWidth="1"/>
    <col min="2347" max="2347" width="8.85546875" style="1132" customWidth="1"/>
    <col min="2348" max="2348" width="9.140625" style="1132"/>
    <col min="2349" max="2349" width="8.85546875" style="1132" customWidth="1"/>
    <col min="2350" max="2350" width="54.7109375" style="1132" customWidth="1"/>
    <col min="2351" max="2351" width="13.7109375" style="1132" customWidth="1"/>
    <col min="2352" max="2352" width="8.7109375" style="1132" customWidth="1"/>
    <col min="2353" max="2353" width="14.7109375" style="1132" customWidth="1"/>
    <col min="2354" max="2354" width="8.85546875" style="1132" customWidth="1"/>
    <col min="2355" max="2355" width="9.85546875" style="1132" customWidth="1"/>
    <col min="2356" max="2356" width="8.85546875" style="1132" customWidth="1"/>
    <col min="2357" max="2357" width="54.7109375" style="1132" customWidth="1"/>
    <col min="2358" max="2358" width="12.42578125" style="1132" customWidth="1"/>
    <col min="2359" max="2359" width="8.7109375" style="1132" customWidth="1"/>
    <col min="2360" max="2360" width="13.42578125" style="1132" customWidth="1"/>
    <col min="2361" max="2361" width="8.85546875" style="1132" customWidth="1"/>
    <col min="2362" max="2362" width="9.140625" style="1132" customWidth="1"/>
    <col min="2363" max="2363" width="8.85546875" style="1132" customWidth="1"/>
    <col min="2364" max="2364" width="54.7109375" style="1132" customWidth="1"/>
    <col min="2365" max="2365" width="10.7109375" style="1132" customWidth="1"/>
    <col min="2366" max="2366" width="8.7109375" style="1132" customWidth="1"/>
    <col min="2367" max="2367" width="13" style="1132" customWidth="1"/>
    <col min="2368" max="2368" width="8.85546875" style="1132" customWidth="1"/>
    <col min="2369" max="2369" width="9.140625" style="1132" customWidth="1"/>
    <col min="2370" max="2370" width="8.85546875" style="1132" customWidth="1"/>
    <col min="2371" max="2371" width="54.7109375" style="1132" customWidth="1"/>
    <col min="2372" max="2372" width="10.85546875" style="1132" customWidth="1"/>
    <col min="2373" max="2373" width="8.7109375" style="1132" customWidth="1"/>
    <col min="2374" max="2374" width="13" style="1132" customWidth="1"/>
    <col min="2375" max="2375" width="8.85546875" style="1132" customWidth="1"/>
    <col min="2376" max="2376" width="9.85546875" style="1132" customWidth="1"/>
    <col min="2377" max="2377" width="8.85546875" style="1132" customWidth="1"/>
    <col min="2378" max="2563" width="9.140625" style="1132"/>
    <col min="2564" max="2564" width="63" style="1132" customWidth="1"/>
    <col min="2565" max="2567" width="17.140625" style="1132" customWidth="1"/>
    <col min="2568" max="2571" width="15" style="1132" customWidth="1"/>
    <col min="2572" max="2572" width="13.140625" style="1132" customWidth="1"/>
    <col min="2573" max="2573" width="8.7109375" style="1132" customWidth="1"/>
    <col min="2574" max="2574" width="12.85546875" style="1132" customWidth="1"/>
    <col min="2575" max="2575" width="8.85546875" style="1132" customWidth="1"/>
    <col min="2576" max="2576" width="9.85546875" style="1132" customWidth="1"/>
    <col min="2577" max="2577" width="8.85546875" style="1132" customWidth="1"/>
    <col min="2578" max="2578" width="54.7109375" style="1132" customWidth="1"/>
    <col min="2579" max="2579" width="10.85546875" style="1132" customWidth="1"/>
    <col min="2580" max="2580" width="8.7109375" style="1132" customWidth="1"/>
    <col min="2581" max="2581" width="12.140625" style="1132" customWidth="1"/>
    <col min="2582" max="2582" width="8.85546875" style="1132" customWidth="1"/>
    <col min="2583" max="2583" width="9.85546875" style="1132" customWidth="1"/>
    <col min="2584" max="2584" width="8.85546875" style="1132" customWidth="1"/>
    <col min="2585" max="2585" width="54.7109375" style="1132" customWidth="1"/>
    <col min="2586" max="2586" width="10.85546875" style="1132" customWidth="1"/>
    <col min="2587" max="2587" width="8.7109375" style="1132" customWidth="1"/>
    <col min="2588" max="2588" width="12.28515625" style="1132" customWidth="1"/>
    <col min="2589" max="2589" width="8.85546875" style="1132" customWidth="1"/>
    <col min="2590" max="2590" width="9.85546875" style="1132" customWidth="1"/>
    <col min="2591" max="2591" width="8.85546875" style="1132" customWidth="1"/>
    <col min="2592" max="2592" width="54.7109375" style="1132" customWidth="1"/>
    <col min="2593" max="2593" width="10.85546875" style="1132" customWidth="1"/>
    <col min="2594" max="2594" width="8.7109375" style="1132" customWidth="1"/>
    <col min="2595" max="2595" width="13.28515625" style="1132" customWidth="1"/>
    <col min="2596" max="2596" width="8.85546875" style="1132" customWidth="1"/>
    <col min="2597" max="2597" width="9.85546875" style="1132" customWidth="1"/>
    <col min="2598" max="2598" width="8.85546875" style="1132" customWidth="1"/>
    <col min="2599" max="2599" width="54.7109375" style="1132" customWidth="1"/>
    <col min="2600" max="2600" width="12.140625" style="1132" customWidth="1"/>
    <col min="2601" max="2601" width="8.7109375" style="1132" customWidth="1"/>
    <col min="2602" max="2602" width="11.28515625" style="1132" customWidth="1"/>
    <col min="2603" max="2603" width="8.85546875" style="1132" customWidth="1"/>
    <col min="2604" max="2604" width="9.140625" style="1132"/>
    <col min="2605" max="2605" width="8.85546875" style="1132" customWidth="1"/>
    <col min="2606" max="2606" width="54.7109375" style="1132" customWidth="1"/>
    <col min="2607" max="2607" width="13.7109375" style="1132" customWidth="1"/>
    <col min="2608" max="2608" width="8.7109375" style="1132" customWidth="1"/>
    <col min="2609" max="2609" width="14.7109375" style="1132" customWidth="1"/>
    <col min="2610" max="2610" width="8.85546875" style="1132" customWidth="1"/>
    <col min="2611" max="2611" width="9.85546875" style="1132" customWidth="1"/>
    <col min="2612" max="2612" width="8.85546875" style="1132" customWidth="1"/>
    <col min="2613" max="2613" width="54.7109375" style="1132" customWidth="1"/>
    <col min="2614" max="2614" width="12.42578125" style="1132" customWidth="1"/>
    <col min="2615" max="2615" width="8.7109375" style="1132" customWidth="1"/>
    <col min="2616" max="2616" width="13.42578125" style="1132" customWidth="1"/>
    <col min="2617" max="2617" width="8.85546875" style="1132" customWidth="1"/>
    <col min="2618" max="2618" width="9.140625" style="1132" customWidth="1"/>
    <col min="2619" max="2619" width="8.85546875" style="1132" customWidth="1"/>
    <col min="2620" max="2620" width="54.7109375" style="1132" customWidth="1"/>
    <col min="2621" max="2621" width="10.7109375" style="1132" customWidth="1"/>
    <col min="2622" max="2622" width="8.7109375" style="1132" customWidth="1"/>
    <col min="2623" max="2623" width="13" style="1132" customWidth="1"/>
    <col min="2624" max="2624" width="8.85546875" style="1132" customWidth="1"/>
    <col min="2625" max="2625" width="9.140625" style="1132" customWidth="1"/>
    <col min="2626" max="2626" width="8.85546875" style="1132" customWidth="1"/>
    <col min="2627" max="2627" width="54.7109375" style="1132" customWidth="1"/>
    <col min="2628" max="2628" width="10.85546875" style="1132" customWidth="1"/>
    <col min="2629" max="2629" width="8.7109375" style="1132" customWidth="1"/>
    <col min="2630" max="2630" width="13" style="1132" customWidth="1"/>
    <col min="2631" max="2631" width="8.85546875" style="1132" customWidth="1"/>
    <col min="2632" max="2632" width="9.85546875" style="1132" customWidth="1"/>
    <col min="2633" max="2633" width="8.85546875" style="1132" customWidth="1"/>
    <col min="2634" max="2819" width="9.140625" style="1132"/>
    <col min="2820" max="2820" width="63" style="1132" customWidth="1"/>
    <col min="2821" max="2823" width="17.140625" style="1132" customWidth="1"/>
    <col min="2824" max="2827" width="15" style="1132" customWidth="1"/>
    <col min="2828" max="2828" width="13.140625" style="1132" customWidth="1"/>
    <col min="2829" max="2829" width="8.7109375" style="1132" customWidth="1"/>
    <col min="2830" max="2830" width="12.85546875" style="1132" customWidth="1"/>
    <col min="2831" max="2831" width="8.85546875" style="1132" customWidth="1"/>
    <col min="2832" max="2832" width="9.85546875" style="1132" customWidth="1"/>
    <col min="2833" max="2833" width="8.85546875" style="1132" customWidth="1"/>
    <col min="2834" max="2834" width="54.7109375" style="1132" customWidth="1"/>
    <col min="2835" max="2835" width="10.85546875" style="1132" customWidth="1"/>
    <col min="2836" max="2836" width="8.7109375" style="1132" customWidth="1"/>
    <col min="2837" max="2837" width="12.140625" style="1132" customWidth="1"/>
    <col min="2838" max="2838" width="8.85546875" style="1132" customWidth="1"/>
    <col min="2839" max="2839" width="9.85546875" style="1132" customWidth="1"/>
    <col min="2840" max="2840" width="8.85546875" style="1132" customWidth="1"/>
    <col min="2841" max="2841" width="54.7109375" style="1132" customWidth="1"/>
    <col min="2842" max="2842" width="10.85546875" style="1132" customWidth="1"/>
    <col min="2843" max="2843" width="8.7109375" style="1132" customWidth="1"/>
    <col min="2844" max="2844" width="12.28515625" style="1132" customWidth="1"/>
    <col min="2845" max="2845" width="8.85546875" style="1132" customWidth="1"/>
    <col min="2846" max="2846" width="9.85546875" style="1132" customWidth="1"/>
    <col min="2847" max="2847" width="8.85546875" style="1132" customWidth="1"/>
    <col min="2848" max="2848" width="54.7109375" style="1132" customWidth="1"/>
    <col min="2849" max="2849" width="10.85546875" style="1132" customWidth="1"/>
    <col min="2850" max="2850" width="8.7109375" style="1132" customWidth="1"/>
    <col min="2851" max="2851" width="13.28515625" style="1132" customWidth="1"/>
    <col min="2852" max="2852" width="8.85546875" style="1132" customWidth="1"/>
    <col min="2853" max="2853" width="9.85546875" style="1132" customWidth="1"/>
    <col min="2854" max="2854" width="8.85546875" style="1132" customWidth="1"/>
    <col min="2855" max="2855" width="54.7109375" style="1132" customWidth="1"/>
    <col min="2856" max="2856" width="12.140625" style="1132" customWidth="1"/>
    <col min="2857" max="2857" width="8.7109375" style="1132" customWidth="1"/>
    <col min="2858" max="2858" width="11.28515625" style="1132" customWidth="1"/>
    <col min="2859" max="2859" width="8.85546875" style="1132" customWidth="1"/>
    <col min="2860" max="2860" width="9.140625" style="1132"/>
    <col min="2861" max="2861" width="8.85546875" style="1132" customWidth="1"/>
    <col min="2862" max="2862" width="54.7109375" style="1132" customWidth="1"/>
    <col min="2863" max="2863" width="13.7109375" style="1132" customWidth="1"/>
    <col min="2864" max="2864" width="8.7109375" style="1132" customWidth="1"/>
    <col min="2865" max="2865" width="14.7109375" style="1132" customWidth="1"/>
    <col min="2866" max="2866" width="8.85546875" style="1132" customWidth="1"/>
    <col min="2867" max="2867" width="9.85546875" style="1132" customWidth="1"/>
    <col min="2868" max="2868" width="8.85546875" style="1132" customWidth="1"/>
    <col min="2869" max="2869" width="54.7109375" style="1132" customWidth="1"/>
    <col min="2870" max="2870" width="12.42578125" style="1132" customWidth="1"/>
    <col min="2871" max="2871" width="8.7109375" style="1132" customWidth="1"/>
    <col min="2872" max="2872" width="13.42578125" style="1132" customWidth="1"/>
    <col min="2873" max="2873" width="8.85546875" style="1132" customWidth="1"/>
    <col min="2874" max="2874" width="9.140625" style="1132" customWidth="1"/>
    <col min="2875" max="2875" width="8.85546875" style="1132" customWidth="1"/>
    <col min="2876" max="2876" width="54.7109375" style="1132" customWidth="1"/>
    <col min="2877" max="2877" width="10.7109375" style="1132" customWidth="1"/>
    <col min="2878" max="2878" width="8.7109375" style="1132" customWidth="1"/>
    <col min="2879" max="2879" width="13" style="1132" customWidth="1"/>
    <col min="2880" max="2880" width="8.85546875" style="1132" customWidth="1"/>
    <col min="2881" max="2881" width="9.140625" style="1132" customWidth="1"/>
    <col min="2882" max="2882" width="8.85546875" style="1132" customWidth="1"/>
    <col min="2883" max="2883" width="54.7109375" style="1132" customWidth="1"/>
    <col min="2884" max="2884" width="10.85546875" style="1132" customWidth="1"/>
    <col min="2885" max="2885" width="8.7109375" style="1132" customWidth="1"/>
    <col min="2886" max="2886" width="13" style="1132" customWidth="1"/>
    <col min="2887" max="2887" width="8.85546875" style="1132" customWidth="1"/>
    <col min="2888" max="2888" width="9.85546875" style="1132" customWidth="1"/>
    <col min="2889" max="2889" width="8.85546875" style="1132" customWidth="1"/>
    <col min="2890" max="3075" width="9.140625" style="1132"/>
    <col min="3076" max="3076" width="63" style="1132" customWidth="1"/>
    <col min="3077" max="3079" width="17.140625" style="1132" customWidth="1"/>
    <col min="3080" max="3083" width="15" style="1132" customWidth="1"/>
    <col min="3084" max="3084" width="13.140625" style="1132" customWidth="1"/>
    <col min="3085" max="3085" width="8.7109375" style="1132" customWidth="1"/>
    <col min="3086" max="3086" width="12.85546875" style="1132" customWidth="1"/>
    <col min="3087" max="3087" width="8.85546875" style="1132" customWidth="1"/>
    <col min="3088" max="3088" width="9.85546875" style="1132" customWidth="1"/>
    <col min="3089" max="3089" width="8.85546875" style="1132" customWidth="1"/>
    <col min="3090" max="3090" width="54.7109375" style="1132" customWidth="1"/>
    <col min="3091" max="3091" width="10.85546875" style="1132" customWidth="1"/>
    <col min="3092" max="3092" width="8.7109375" style="1132" customWidth="1"/>
    <col min="3093" max="3093" width="12.140625" style="1132" customWidth="1"/>
    <col min="3094" max="3094" width="8.85546875" style="1132" customWidth="1"/>
    <col min="3095" max="3095" width="9.85546875" style="1132" customWidth="1"/>
    <col min="3096" max="3096" width="8.85546875" style="1132" customWidth="1"/>
    <col min="3097" max="3097" width="54.7109375" style="1132" customWidth="1"/>
    <col min="3098" max="3098" width="10.85546875" style="1132" customWidth="1"/>
    <col min="3099" max="3099" width="8.7109375" style="1132" customWidth="1"/>
    <col min="3100" max="3100" width="12.28515625" style="1132" customWidth="1"/>
    <col min="3101" max="3101" width="8.85546875" style="1132" customWidth="1"/>
    <col min="3102" max="3102" width="9.85546875" style="1132" customWidth="1"/>
    <col min="3103" max="3103" width="8.85546875" style="1132" customWidth="1"/>
    <col min="3104" max="3104" width="54.7109375" style="1132" customWidth="1"/>
    <col min="3105" max="3105" width="10.85546875" style="1132" customWidth="1"/>
    <col min="3106" max="3106" width="8.7109375" style="1132" customWidth="1"/>
    <col min="3107" max="3107" width="13.28515625" style="1132" customWidth="1"/>
    <col min="3108" max="3108" width="8.85546875" style="1132" customWidth="1"/>
    <col min="3109" max="3109" width="9.85546875" style="1132" customWidth="1"/>
    <col min="3110" max="3110" width="8.85546875" style="1132" customWidth="1"/>
    <col min="3111" max="3111" width="54.7109375" style="1132" customWidth="1"/>
    <col min="3112" max="3112" width="12.140625" style="1132" customWidth="1"/>
    <col min="3113" max="3113" width="8.7109375" style="1132" customWidth="1"/>
    <col min="3114" max="3114" width="11.28515625" style="1132" customWidth="1"/>
    <col min="3115" max="3115" width="8.85546875" style="1132" customWidth="1"/>
    <col min="3116" max="3116" width="9.140625" style="1132"/>
    <col min="3117" max="3117" width="8.85546875" style="1132" customWidth="1"/>
    <col min="3118" max="3118" width="54.7109375" style="1132" customWidth="1"/>
    <col min="3119" max="3119" width="13.7109375" style="1132" customWidth="1"/>
    <col min="3120" max="3120" width="8.7109375" style="1132" customWidth="1"/>
    <col min="3121" max="3121" width="14.7109375" style="1132" customWidth="1"/>
    <col min="3122" max="3122" width="8.85546875" style="1132" customWidth="1"/>
    <col min="3123" max="3123" width="9.85546875" style="1132" customWidth="1"/>
    <col min="3124" max="3124" width="8.85546875" style="1132" customWidth="1"/>
    <col min="3125" max="3125" width="54.7109375" style="1132" customWidth="1"/>
    <col min="3126" max="3126" width="12.42578125" style="1132" customWidth="1"/>
    <col min="3127" max="3127" width="8.7109375" style="1132" customWidth="1"/>
    <col min="3128" max="3128" width="13.42578125" style="1132" customWidth="1"/>
    <col min="3129" max="3129" width="8.85546875" style="1132" customWidth="1"/>
    <col min="3130" max="3130" width="9.140625" style="1132" customWidth="1"/>
    <col min="3131" max="3131" width="8.85546875" style="1132" customWidth="1"/>
    <col min="3132" max="3132" width="54.7109375" style="1132" customWidth="1"/>
    <col min="3133" max="3133" width="10.7109375" style="1132" customWidth="1"/>
    <col min="3134" max="3134" width="8.7109375" style="1132" customWidth="1"/>
    <col min="3135" max="3135" width="13" style="1132" customWidth="1"/>
    <col min="3136" max="3136" width="8.85546875" style="1132" customWidth="1"/>
    <col min="3137" max="3137" width="9.140625" style="1132" customWidth="1"/>
    <col min="3138" max="3138" width="8.85546875" style="1132" customWidth="1"/>
    <col min="3139" max="3139" width="54.7109375" style="1132" customWidth="1"/>
    <col min="3140" max="3140" width="10.85546875" style="1132" customWidth="1"/>
    <col min="3141" max="3141" width="8.7109375" style="1132" customWidth="1"/>
    <col min="3142" max="3142" width="13" style="1132" customWidth="1"/>
    <col min="3143" max="3143" width="8.85546875" style="1132" customWidth="1"/>
    <col min="3144" max="3144" width="9.85546875" style="1132" customWidth="1"/>
    <col min="3145" max="3145" width="8.85546875" style="1132" customWidth="1"/>
    <col min="3146" max="3331" width="9.140625" style="1132"/>
    <col min="3332" max="3332" width="63" style="1132" customWidth="1"/>
    <col min="3333" max="3335" width="17.140625" style="1132" customWidth="1"/>
    <col min="3336" max="3339" width="15" style="1132" customWidth="1"/>
    <col min="3340" max="3340" width="13.140625" style="1132" customWidth="1"/>
    <col min="3341" max="3341" width="8.7109375" style="1132" customWidth="1"/>
    <col min="3342" max="3342" width="12.85546875" style="1132" customWidth="1"/>
    <col min="3343" max="3343" width="8.85546875" style="1132" customWidth="1"/>
    <col min="3344" max="3344" width="9.85546875" style="1132" customWidth="1"/>
    <col min="3345" max="3345" width="8.85546875" style="1132" customWidth="1"/>
    <col min="3346" max="3346" width="54.7109375" style="1132" customWidth="1"/>
    <col min="3347" max="3347" width="10.85546875" style="1132" customWidth="1"/>
    <col min="3348" max="3348" width="8.7109375" style="1132" customWidth="1"/>
    <col min="3349" max="3349" width="12.140625" style="1132" customWidth="1"/>
    <col min="3350" max="3350" width="8.85546875" style="1132" customWidth="1"/>
    <col min="3351" max="3351" width="9.85546875" style="1132" customWidth="1"/>
    <col min="3352" max="3352" width="8.85546875" style="1132" customWidth="1"/>
    <col min="3353" max="3353" width="54.7109375" style="1132" customWidth="1"/>
    <col min="3354" max="3354" width="10.85546875" style="1132" customWidth="1"/>
    <col min="3355" max="3355" width="8.7109375" style="1132" customWidth="1"/>
    <col min="3356" max="3356" width="12.28515625" style="1132" customWidth="1"/>
    <col min="3357" max="3357" width="8.85546875" style="1132" customWidth="1"/>
    <col min="3358" max="3358" width="9.85546875" style="1132" customWidth="1"/>
    <col min="3359" max="3359" width="8.85546875" style="1132" customWidth="1"/>
    <col min="3360" max="3360" width="54.7109375" style="1132" customWidth="1"/>
    <col min="3361" max="3361" width="10.85546875" style="1132" customWidth="1"/>
    <col min="3362" max="3362" width="8.7109375" style="1132" customWidth="1"/>
    <col min="3363" max="3363" width="13.28515625" style="1132" customWidth="1"/>
    <col min="3364" max="3364" width="8.85546875" style="1132" customWidth="1"/>
    <col min="3365" max="3365" width="9.85546875" style="1132" customWidth="1"/>
    <col min="3366" max="3366" width="8.85546875" style="1132" customWidth="1"/>
    <col min="3367" max="3367" width="54.7109375" style="1132" customWidth="1"/>
    <col min="3368" max="3368" width="12.140625" style="1132" customWidth="1"/>
    <col min="3369" max="3369" width="8.7109375" style="1132" customWidth="1"/>
    <col min="3370" max="3370" width="11.28515625" style="1132" customWidth="1"/>
    <col min="3371" max="3371" width="8.85546875" style="1132" customWidth="1"/>
    <col min="3372" max="3372" width="9.140625" style="1132"/>
    <col min="3373" max="3373" width="8.85546875" style="1132" customWidth="1"/>
    <col min="3374" max="3374" width="54.7109375" style="1132" customWidth="1"/>
    <col min="3375" max="3375" width="13.7109375" style="1132" customWidth="1"/>
    <col min="3376" max="3376" width="8.7109375" style="1132" customWidth="1"/>
    <col min="3377" max="3377" width="14.7109375" style="1132" customWidth="1"/>
    <col min="3378" max="3378" width="8.85546875" style="1132" customWidth="1"/>
    <col min="3379" max="3379" width="9.85546875" style="1132" customWidth="1"/>
    <col min="3380" max="3380" width="8.85546875" style="1132" customWidth="1"/>
    <col min="3381" max="3381" width="54.7109375" style="1132" customWidth="1"/>
    <col min="3382" max="3382" width="12.42578125" style="1132" customWidth="1"/>
    <col min="3383" max="3383" width="8.7109375" style="1132" customWidth="1"/>
    <col min="3384" max="3384" width="13.42578125" style="1132" customWidth="1"/>
    <col min="3385" max="3385" width="8.85546875" style="1132" customWidth="1"/>
    <col min="3386" max="3386" width="9.140625" style="1132" customWidth="1"/>
    <col min="3387" max="3387" width="8.85546875" style="1132" customWidth="1"/>
    <col min="3388" max="3388" width="54.7109375" style="1132" customWidth="1"/>
    <col min="3389" max="3389" width="10.7109375" style="1132" customWidth="1"/>
    <col min="3390" max="3390" width="8.7109375" style="1132" customWidth="1"/>
    <col min="3391" max="3391" width="13" style="1132" customWidth="1"/>
    <col min="3392" max="3392" width="8.85546875" style="1132" customWidth="1"/>
    <col min="3393" max="3393" width="9.140625" style="1132" customWidth="1"/>
    <col min="3394" max="3394" width="8.85546875" style="1132" customWidth="1"/>
    <col min="3395" max="3395" width="54.7109375" style="1132" customWidth="1"/>
    <col min="3396" max="3396" width="10.85546875" style="1132" customWidth="1"/>
    <col min="3397" max="3397" width="8.7109375" style="1132" customWidth="1"/>
    <col min="3398" max="3398" width="13" style="1132" customWidth="1"/>
    <col min="3399" max="3399" width="8.85546875" style="1132" customWidth="1"/>
    <col min="3400" max="3400" width="9.85546875" style="1132" customWidth="1"/>
    <col min="3401" max="3401" width="8.85546875" style="1132" customWidth="1"/>
    <col min="3402" max="3587" width="9.140625" style="1132"/>
    <col min="3588" max="3588" width="63" style="1132" customWidth="1"/>
    <col min="3589" max="3591" width="17.140625" style="1132" customWidth="1"/>
    <col min="3592" max="3595" width="15" style="1132" customWidth="1"/>
    <col min="3596" max="3596" width="13.140625" style="1132" customWidth="1"/>
    <col min="3597" max="3597" width="8.7109375" style="1132" customWidth="1"/>
    <col min="3598" max="3598" width="12.85546875" style="1132" customWidth="1"/>
    <col min="3599" max="3599" width="8.85546875" style="1132" customWidth="1"/>
    <col min="3600" max="3600" width="9.85546875" style="1132" customWidth="1"/>
    <col min="3601" max="3601" width="8.85546875" style="1132" customWidth="1"/>
    <col min="3602" max="3602" width="54.7109375" style="1132" customWidth="1"/>
    <col min="3603" max="3603" width="10.85546875" style="1132" customWidth="1"/>
    <col min="3604" max="3604" width="8.7109375" style="1132" customWidth="1"/>
    <col min="3605" max="3605" width="12.140625" style="1132" customWidth="1"/>
    <col min="3606" max="3606" width="8.85546875" style="1132" customWidth="1"/>
    <col min="3607" max="3607" width="9.85546875" style="1132" customWidth="1"/>
    <col min="3608" max="3608" width="8.85546875" style="1132" customWidth="1"/>
    <col min="3609" max="3609" width="54.7109375" style="1132" customWidth="1"/>
    <col min="3610" max="3610" width="10.85546875" style="1132" customWidth="1"/>
    <col min="3611" max="3611" width="8.7109375" style="1132" customWidth="1"/>
    <col min="3612" max="3612" width="12.28515625" style="1132" customWidth="1"/>
    <col min="3613" max="3613" width="8.85546875" style="1132" customWidth="1"/>
    <col min="3614" max="3614" width="9.85546875" style="1132" customWidth="1"/>
    <col min="3615" max="3615" width="8.85546875" style="1132" customWidth="1"/>
    <col min="3616" max="3616" width="54.7109375" style="1132" customWidth="1"/>
    <col min="3617" max="3617" width="10.85546875" style="1132" customWidth="1"/>
    <col min="3618" max="3618" width="8.7109375" style="1132" customWidth="1"/>
    <col min="3619" max="3619" width="13.28515625" style="1132" customWidth="1"/>
    <col min="3620" max="3620" width="8.85546875" style="1132" customWidth="1"/>
    <col min="3621" max="3621" width="9.85546875" style="1132" customWidth="1"/>
    <col min="3622" max="3622" width="8.85546875" style="1132" customWidth="1"/>
    <col min="3623" max="3623" width="54.7109375" style="1132" customWidth="1"/>
    <col min="3624" max="3624" width="12.140625" style="1132" customWidth="1"/>
    <col min="3625" max="3625" width="8.7109375" style="1132" customWidth="1"/>
    <col min="3626" max="3626" width="11.28515625" style="1132" customWidth="1"/>
    <col min="3627" max="3627" width="8.85546875" style="1132" customWidth="1"/>
    <col min="3628" max="3628" width="9.140625" style="1132"/>
    <col min="3629" max="3629" width="8.85546875" style="1132" customWidth="1"/>
    <col min="3630" max="3630" width="54.7109375" style="1132" customWidth="1"/>
    <col min="3631" max="3631" width="13.7109375" style="1132" customWidth="1"/>
    <col min="3632" max="3632" width="8.7109375" style="1132" customWidth="1"/>
    <col min="3633" max="3633" width="14.7109375" style="1132" customWidth="1"/>
    <col min="3634" max="3634" width="8.85546875" style="1132" customWidth="1"/>
    <col min="3635" max="3635" width="9.85546875" style="1132" customWidth="1"/>
    <col min="3636" max="3636" width="8.85546875" style="1132" customWidth="1"/>
    <col min="3637" max="3637" width="54.7109375" style="1132" customWidth="1"/>
    <col min="3638" max="3638" width="12.42578125" style="1132" customWidth="1"/>
    <col min="3639" max="3639" width="8.7109375" style="1132" customWidth="1"/>
    <col min="3640" max="3640" width="13.42578125" style="1132" customWidth="1"/>
    <col min="3641" max="3641" width="8.85546875" style="1132" customWidth="1"/>
    <col min="3642" max="3642" width="9.140625" style="1132" customWidth="1"/>
    <col min="3643" max="3643" width="8.85546875" style="1132" customWidth="1"/>
    <col min="3644" max="3644" width="54.7109375" style="1132" customWidth="1"/>
    <col min="3645" max="3645" width="10.7109375" style="1132" customWidth="1"/>
    <col min="3646" max="3646" width="8.7109375" style="1132" customWidth="1"/>
    <col min="3647" max="3647" width="13" style="1132" customWidth="1"/>
    <col min="3648" max="3648" width="8.85546875" style="1132" customWidth="1"/>
    <col min="3649" max="3649" width="9.140625" style="1132" customWidth="1"/>
    <col min="3650" max="3650" width="8.85546875" style="1132" customWidth="1"/>
    <col min="3651" max="3651" width="54.7109375" style="1132" customWidth="1"/>
    <col min="3652" max="3652" width="10.85546875" style="1132" customWidth="1"/>
    <col min="3653" max="3653" width="8.7109375" style="1132" customWidth="1"/>
    <col min="3654" max="3654" width="13" style="1132" customWidth="1"/>
    <col min="3655" max="3655" width="8.85546875" style="1132" customWidth="1"/>
    <col min="3656" max="3656" width="9.85546875" style="1132" customWidth="1"/>
    <col min="3657" max="3657" width="8.85546875" style="1132" customWidth="1"/>
    <col min="3658" max="3843" width="9.140625" style="1132"/>
    <col min="3844" max="3844" width="63" style="1132" customWidth="1"/>
    <col min="3845" max="3847" width="17.140625" style="1132" customWidth="1"/>
    <col min="3848" max="3851" width="15" style="1132" customWidth="1"/>
    <col min="3852" max="3852" width="13.140625" style="1132" customWidth="1"/>
    <col min="3853" max="3853" width="8.7109375" style="1132" customWidth="1"/>
    <col min="3854" max="3854" width="12.85546875" style="1132" customWidth="1"/>
    <col min="3855" max="3855" width="8.85546875" style="1132" customWidth="1"/>
    <col min="3856" max="3856" width="9.85546875" style="1132" customWidth="1"/>
    <col min="3857" max="3857" width="8.85546875" style="1132" customWidth="1"/>
    <col min="3858" max="3858" width="54.7109375" style="1132" customWidth="1"/>
    <col min="3859" max="3859" width="10.85546875" style="1132" customWidth="1"/>
    <col min="3860" max="3860" width="8.7109375" style="1132" customWidth="1"/>
    <col min="3861" max="3861" width="12.140625" style="1132" customWidth="1"/>
    <col min="3862" max="3862" width="8.85546875" style="1132" customWidth="1"/>
    <col min="3863" max="3863" width="9.85546875" style="1132" customWidth="1"/>
    <col min="3864" max="3864" width="8.85546875" style="1132" customWidth="1"/>
    <col min="3865" max="3865" width="54.7109375" style="1132" customWidth="1"/>
    <col min="3866" max="3866" width="10.85546875" style="1132" customWidth="1"/>
    <col min="3867" max="3867" width="8.7109375" style="1132" customWidth="1"/>
    <col min="3868" max="3868" width="12.28515625" style="1132" customWidth="1"/>
    <col min="3869" max="3869" width="8.85546875" style="1132" customWidth="1"/>
    <col min="3870" max="3870" width="9.85546875" style="1132" customWidth="1"/>
    <col min="3871" max="3871" width="8.85546875" style="1132" customWidth="1"/>
    <col min="3872" max="3872" width="54.7109375" style="1132" customWidth="1"/>
    <col min="3873" max="3873" width="10.85546875" style="1132" customWidth="1"/>
    <col min="3874" max="3874" width="8.7109375" style="1132" customWidth="1"/>
    <col min="3875" max="3875" width="13.28515625" style="1132" customWidth="1"/>
    <col min="3876" max="3876" width="8.85546875" style="1132" customWidth="1"/>
    <col min="3877" max="3877" width="9.85546875" style="1132" customWidth="1"/>
    <col min="3878" max="3878" width="8.85546875" style="1132" customWidth="1"/>
    <col min="3879" max="3879" width="54.7109375" style="1132" customWidth="1"/>
    <col min="3880" max="3880" width="12.140625" style="1132" customWidth="1"/>
    <col min="3881" max="3881" width="8.7109375" style="1132" customWidth="1"/>
    <col min="3882" max="3882" width="11.28515625" style="1132" customWidth="1"/>
    <col min="3883" max="3883" width="8.85546875" style="1132" customWidth="1"/>
    <col min="3884" max="3884" width="9.140625" style="1132"/>
    <col min="3885" max="3885" width="8.85546875" style="1132" customWidth="1"/>
    <col min="3886" max="3886" width="54.7109375" style="1132" customWidth="1"/>
    <col min="3887" max="3887" width="13.7109375" style="1132" customWidth="1"/>
    <col min="3888" max="3888" width="8.7109375" style="1132" customWidth="1"/>
    <col min="3889" max="3889" width="14.7109375" style="1132" customWidth="1"/>
    <col min="3890" max="3890" width="8.85546875" style="1132" customWidth="1"/>
    <col min="3891" max="3891" width="9.85546875" style="1132" customWidth="1"/>
    <col min="3892" max="3892" width="8.85546875" style="1132" customWidth="1"/>
    <col min="3893" max="3893" width="54.7109375" style="1132" customWidth="1"/>
    <col min="3894" max="3894" width="12.42578125" style="1132" customWidth="1"/>
    <col min="3895" max="3895" width="8.7109375" style="1132" customWidth="1"/>
    <col min="3896" max="3896" width="13.42578125" style="1132" customWidth="1"/>
    <col min="3897" max="3897" width="8.85546875" style="1132" customWidth="1"/>
    <col min="3898" max="3898" width="9.140625" style="1132" customWidth="1"/>
    <col min="3899" max="3899" width="8.85546875" style="1132" customWidth="1"/>
    <col min="3900" max="3900" width="54.7109375" style="1132" customWidth="1"/>
    <col min="3901" max="3901" width="10.7109375" style="1132" customWidth="1"/>
    <col min="3902" max="3902" width="8.7109375" style="1132" customWidth="1"/>
    <col min="3903" max="3903" width="13" style="1132" customWidth="1"/>
    <col min="3904" max="3904" width="8.85546875" style="1132" customWidth="1"/>
    <col min="3905" max="3905" width="9.140625" style="1132" customWidth="1"/>
    <col min="3906" max="3906" width="8.85546875" style="1132" customWidth="1"/>
    <col min="3907" max="3907" width="54.7109375" style="1132" customWidth="1"/>
    <col min="3908" max="3908" width="10.85546875" style="1132" customWidth="1"/>
    <col min="3909" max="3909" width="8.7109375" style="1132" customWidth="1"/>
    <col min="3910" max="3910" width="13" style="1132" customWidth="1"/>
    <col min="3911" max="3911" width="8.85546875" style="1132" customWidth="1"/>
    <col min="3912" max="3912" width="9.85546875" style="1132" customWidth="1"/>
    <col min="3913" max="3913" width="8.85546875" style="1132" customWidth="1"/>
    <col min="3914" max="4099" width="9.140625" style="1132"/>
    <col min="4100" max="4100" width="63" style="1132" customWidth="1"/>
    <col min="4101" max="4103" width="17.140625" style="1132" customWidth="1"/>
    <col min="4104" max="4107" width="15" style="1132" customWidth="1"/>
    <col min="4108" max="4108" width="13.140625" style="1132" customWidth="1"/>
    <col min="4109" max="4109" width="8.7109375" style="1132" customWidth="1"/>
    <col min="4110" max="4110" width="12.85546875" style="1132" customWidth="1"/>
    <col min="4111" max="4111" width="8.85546875" style="1132" customWidth="1"/>
    <col min="4112" max="4112" width="9.85546875" style="1132" customWidth="1"/>
    <col min="4113" max="4113" width="8.85546875" style="1132" customWidth="1"/>
    <col min="4114" max="4114" width="54.7109375" style="1132" customWidth="1"/>
    <col min="4115" max="4115" width="10.85546875" style="1132" customWidth="1"/>
    <col min="4116" max="4116" width="8.7109375" style="1132" customWidth="1"/>
    <col min="4117" max="4117" width="12.140625" style="1132" customWidth="1"/>
    <col min="4118" max="4118" width="8.85546875" style="1132" customWidth="1"/>
    <col min="4119" max="4119" width="9.85546875" style="1132" customWidth="1"/>
    <col min="4120" max="4120" width="8.85546875" style="1132" customWidth="1"/>
    <col min="4121" max="4121" width="54.7109375" style="1132" customWidth="1"/>
    <col min="4122" max="4122" width="10.85546875" style="1132" customWidth="1"/>
    <col min="4123" max="4123" width="8.7109375" style="1132" customWidth="1"/>
    <col min="4124" max="4124" width="12.28515625" style="1132" customWidth="1"/>
    <col min="4125" max="4125" width="8.85546875" style="1132" customWidth="1"/>
    <col min="4126" max="4126" width="9.85546875" style="1132" customWidth="1"/>
    <col min="4127" max="4127" width="8.85546875" style="1132" customWidth="1"/>
    <col min="4128" max="4128" width="54.7109375" style="1132" customWidth="1"/>
    <col min="4129" max="4129" width="10.85546875" style="1132" customWidth="1"/>
    <col min="4130" max="4130" width="8.7109375" style="1132" customWidth="1"/>
    <col min="4131" max="4131" width="13.28515625" style="1132" customWidth="1"/>
    <col min="4132" max="4132" width="8.85546875" style="1132" customWidth="1"/>
    <col min="4133" max="4133" width="9.85546875" style="1132" customWidth="1"/>
    <col min="4134" max="4134" width="8.85546875" style="1132" customWidth="1"/>
    <col min="4135" max="4135" width="54.7109375" style="1132" customWidth="1"/>
    <col min="4136" max="4136" width="12.140625" style="1132" customWidth="1"/>
    <col min="4137" max="4137" width="8.7109375" style="1132" customWidth="1"/>
    <col min="4138" max="4138" width="11.28515625" style="1132" customWidth="1"/>
    <col min="4139" max="4139" width="8.85546875" style="1132" customWidth="1"/>
    <col min="4140" max="4140" width="9.140625" style="1132"/>
    <col min="4141" max="4141" width="8.85546875" style="1132" customWidth="1"/>
    <col min="4142" max="4142" width="54.7109375" style="1132" customWidth="1"/>
    <col min="4143" max="4143" width="13.7109375" style="1132" customWidth="1"/>
    <col min="4144" max="4144" width="8.7109375" style="1132" customWidth="1"/>
    <col min="4145" max="4145" width="14.7109375" style="1132" customWidth="1"/>
    <col min="4146" max="4146" width="8.85546875" style="1132" customWidth="1"/>
    <col min="4147" max="4147" width="9.85546875" style="1132" customWidth="1"/>
    <col min="4148" max="4148" width="8.85546875" style="1132" customWidth="1"/>
    <col min="4149" max="4149" width="54.7109375" style="1132" customWidth="1"/>
    <col min="4150" max="4150" width="12.42578125" style="1132" customWidth="1"/>
    <col min="4151" max="4151" width="8.7109375" style="1132" customWidth="1"/>
    <col min="4152" max="4152" width="13.42578125" style="1132" customWidth="1"/>
    <col min="4153" max="4153" width="8.85546875" style="1132" customWidth="1"/>
    <col min="4154" max="4154" width="9.140625" style="1132" customWidth="1"/>
    <col min="4155" max="4155" width="8.85546875" style="1132" customWidth="1"/>
    <col min="4156" max="4156" width="54.7109375" style="1132" customWidth="1"/>
    <col min="4157" max="4157" width="10.7109375" style="1132" customWidth="1"/>
    <col min="4158" max="4158" width="8.7109375" style="1132" customWidth="1"/>
    <col min="4159" max="4159" width="13" style="1132" customWidth="1"/>
    <col min="4160" max="4160" width="8.85546875" style="1132" customWidth="1"/>
    <col min="4161" max="4161" width="9.140625" style="1132" customWidth="1"/>
    <col min="4162" max="4162" width="8.85546875" style="1132" customWidth="1"/>
    <col min="4163" max="4163" width="54.7109375" style="1132" customWidth="1"/>
    <col min="4164" max="4164" width="10.85546875" style="1132" customWidth="1"/>
    <col min="4165" max="4165" width="8.7109375" style="1132" customWidth="1"/>
    <col min="4166" max="4166" width="13" style="1132" customWidth="1"/>
    <col min="4167" max="4167" width="8.85546875" style="1132" customWidth="1"/>
    <col min="4168" max="4168" width="9.85546875" style="1132" customWidth="1"/>
    <col min="4169" max="4169" width="8.85546875" style="1132" customWidth="1"/>
    <col min="4170" max="4355" width="9.140625" style="1132"/>
    <col min="4356" max="4356" width="63" style="1132" customWidth="1"/>
    <col min="4357" max="4359" width="17.140625" style="1132" customWidth="1"/>
    <col min="4360" max="4363" width="15" style="1132" customWidth="1"/>
    <col min="4364" max="4364" width="13.140625" style="1132" customWidth="1"/>
    <col min="4365" max="4365" width="8.7109375" style="1132" customWidth="1"/>
    <col min="4366" max="4366" width="12.85546875" style="1132" customWidth="1"/>
    <col min="4367" max="4367" width="8.85546875" style="1132" customWidth="1"/>
    <col min="4368" max="4368" width="9.85546875" style="1132" customWidth="1"/>
    <col min="4369" max="4369" width="8.85546875" style="1132" customWidth="1"/>
    <col min="4370" max="4370" width="54.7109375" style="1132" customWidth="1"/>
    <col min="4371" max="4371" width="10.85546875" style="1132" customWidth="1"/>
    <col min="4372" max="4372" width="8.7109375" style="1132" customWidth="1"/>
    <col min="4373" max="4373" width="12.140625" style="1132" customWidth="1"/>
    <col min="4374" max="4374" width="8.85546875" style="1132" customWidth="1"/>
    <col min="4375" max="4375" width="9.85546875" style="1132" customWidth="1"/>
    <col min="4376" max="4376" width="8.85546875" style="1132" customWidth="1"/>
    <col min="4377" max="4377" width="54.7109375" style="1132" customWidth="1"/>
    <col min="4378" max="4378" width="10.85546875" style="1132" customWidth="1"/>
    <col min="4379" max="4379" width="8.7109375" style="1132" customWidth="1"/>
    <col min="4380" max="4380" width="12.28515625" style="1132" customWidth="1"/>
    <col min="4381" max="4381" width="8.85546875" style="1132" customWidth="1"/>
    <col min="4382" max="4382" width="9.85546875" style="1132" customWidth="1"/>
    <col min="4383" max="4383" width="8.85546875" style="1132" customWidth="1"/>
    <col min="4384" max="4384" width="54.7109375" style="1132" customWidth="1"/>
    <col min="4385" max="4385" width="10.85546875" style="1132" customWidth="1"/>
    <col min="4386" max="4386" width="8.7109375" style="1132" customWidth="1"/>
    <col min="4387" max="4387" width="13.28515625" style="1132" customWidth="1"/>
    <col min="4388" max="4388" width="8.85546875" style="1132" customWidth="1"/>
    <col min="4389" max="4389" width="9.85546875" style="1132" customWidth="1"/>
    <col min="4390" max="4390" width="8.85546875" style="1132" customWidth="1"/>
    <col min="4391" max="4391" width="54.7109375" style="1132" customWidth="1"/>
    <col min="4392" max="4392" width="12.140625" style="1132" customWidth="1"/>
    <col min="4393" max="4393" width="8.7109375" style="1132" customWidth="1"/>
    <col min="4394" max="4394" width="11.28515625" style="1132" customWidth="1"/>
    <col min="4395" max="4395" width="8.85546875" style="1132" customWidth="1"/>
    <col min="4396" max="4396" width="9.140625" style="1132"/>
    <col min="4397" max="4397" width="8.85546875" style="1132" customWidth="1"/>
    <col min="4398" max="4398" width="54.7109375" style="1132" customWidth="1"/>
    <col min="4399" max="4399" width="13.7109375" style="1132" customWidth="1"/>
    <col min="4400" max="4400" width="8.7109375" style="1132" customWidth="1"/>
    <col min="4401" max="4401" width="14.7109375" style="1132" customWidth="1"/>
    <col min="4402" max="4402" width="8.85546875" style="1132" customWidth="1"/>
    <col min="4403" max="4403" width="9.85546875" style="1132" customWidth="1"/>
    <col min="4404" max="4404" width="8.85546875" style="1132" customWidth="1"/>
    <col min="4405" max="4405" width="54.7109375" style="1132" customWidth="1"/>
    <col min="4406" max="4406" width="12.42578125" style="1132" customWidth="1"/>
    <col min="4407" max="4407" width="8.7109375" style="1132" customWidth="1"/>
    <col min="4408" max="4408" width="13.42578125" style="1132" customWidth="1"/>
    <col min="4409" max="4409" width="8.85546875" style="1132" customWidth="1"/>
    <col min="4410" max="4410" width="9.140625" style="1132" customWidth="1"/>
    <col min="4411" max="4411" width="8.85546875" style="1132" customWidth="1"/>
    <col min="4412" max="4412" width="54.7109375" style="1132" customWidth="1"/>
    <col min="4413" max="4413" width="10.7109375" style="1132" customWidth="1"/>
    <col min="4414" max="4414" width="8.7109375" style="1132" customWidth="1"/>
    <col min="4415" max="4415" width="13" style="1132" customWidth="1"/>
    <col min="4416" max="4416" width="8.85546875" style="1132" customWidth="1"/>
    <col min="4417" max="4417" width="9.140625" style="1132" customWidth="1"/>
    <col min="4418" max="4418" width="8.85546875" style="1132" customWidth="1"/>
    <col min="4419" max="4419" width="54.7109375" style="1132" customWidth="1"/>
    <col min="4420" max="4420" width="10.85546875" style="1132" customWidth="1"/>
    <col min="4421" max="4421" width="8.7109375" style="1132" customWidth="1"/>
    <col min="4422" max="4422" width="13" style="1132" customWidth="1"/>
    <col min="4423" max="4423" width="8.85546875" style="1132" customWidth="1"/>
    <col min="4424" max="4424" width="9.85546875" style="1132" customWidth="1"/>
    <col min="4425" max="4425" width="8.85546875" style="1132" customWidth="1"/>
    <col min="4426" max="4611" width="9.140625" style="1132"/>
    <col min="4612" max="4612" width="63" style="1132" customWidth="1"/>
    <col min="4613" max="4615" width="17.140625" style="1132" customWidth="1"/>
    <col min="4616" max="4619" width="15" style="1132" customWidth="1"/>
    <col min="4620" max="4620" width="13.140625" style="1132" customWidth="1"/>
    <col min="4621" max="4621" width="8.7109375" style="1132" customWidth="1"/>
    <col min="4622" max="4622" width="12.85546875" style="1132" customWidth="1"/>
    <col min="4623" max="4623" width="8.85546875" style="1132" customWidth="1"/>
    <col min="4624" max="4624" width="9.85546875" style="1132" customWidth="1"/>
    <col min="4625" max="4625" width="8.85546875" style="1132" customWidth="1"/>
    <col min="4626" max="4626" width="54.7109375" style="1132" customWidth="1"/>
    <col min="4627" max="4627" width="10.85546875" style="1132" customWidth="1"/>
    <col min="4628" max="4628" width="8.7109375" style="1132" customWidth="1"/>
    <col min="4629" max="4629" width="12.140625" style="1132" customWidth="1"/>
    <col min="4630" max="4630" width="8.85546875" style="1132" customWidth="1"/>
    <col min="4631" max="4631" width="9.85546875" style="1132" customWidth="1"/>
    <col min="4632" max="4632" width="8.85546875" style="1132" customWidth="1"/>
    <col min="4633" max="4633" width="54.7109375" style="1132" customWidth="1"/>
    <col min="4634" max="4634" width="10.85546875" style="1132" customWidth="1"/>
    <col min="4635" max="4635" width="8.7109375" style="1132" customWidth="1"/>
    <col min="4636" max="4636" width="12.28515625" style="1132" customWidth="1"/>
    <col min="4637" max="4637" width="8.85546875" style="1132" customWidth="1"/>
    <col min="4638" max="4638" width="9.85546875" style="1132" customWidth="1"/>
    <col min="4639" max="4639" width="8.85546875" style="1132" customWidth="1"/>
    <col min="4640" max="4640" width="54.7109375" style="1132" customWidth="1"/>
    <col min="4641" max="4641" width="10.85546875" style="1132" customWidth="1"/>
    <col min="4642" max="4642" width="8.7109375" style="1132" customWidth="1"/>
    <col min="4643" max="4643" width="13.28515625" style="1132" customWidth="1"/>
    <col min="4644" max="4644" width="8.85546875" style="1132" customWidth="1"/>
    <col min="4645" max="4645" width="9.85546875" style="1132" customWidth="1"/>
    <col min="4646" max="4646" width="8.85546875" style="1132" customWidth="1"/>
    <col min="4647" max="4647" width="54.7109375" style="1132" customWidth="1"/>
    <col min="4648" max="4648" width="12.140625" style="1132" customWidth="1"/>
    <col min="4649" max="4649" width="8.7109375" style="1132" customWidth="1"/>
    <col min="4650" max="4650" width="11.28515625" style="1132" customWidth="1"/>
    <col min="4651" max="4651" width="8.85546875" style="1132" customWidth="1"/>
    <col min="4652" max="4652" width="9.140625" style="1132"/>
    <col min="4653" max="4653" width="8.85546875" style="1132" customWidth="1"/>
    <col min="4654" max="4654" width="54.7109375" style="1132" customWidth="1"/>
    <col min="4655" max="4655" width="13.7109375" style="1132" customWidth="1"/>
    <col min="4656" max="4656" width="8.7109375" style="1132" customWidth="1"/>
    <col min="4657" max="4657" width="14.7109375" style="1132" customWidth="1"/>
    <col min="4658" max="4658" width="8.85546875" style="1132" customWidth="1"/>
    <col min="4659" max="4659" width="9.85546875" style="1132" customWidth="1"/>
    <col min="4660" max="4660" width="8.85546875" style="1132" customWidth="1"/>
    <col min="4661" max="4661" width="54.7109375" style="1132" customWidth="1"/>
    <col min="4662" max="4662" width="12.42578125" style="1132" customWidth="1"/>
    <col min="4663" max="4663" width="8.7109375" style="1132" customWidth="1"/>
    <col min="4664" max="4664" width="13.42578125" style="1132" customWidth="1"/>
    <col min="4665" max="4665" width="8.85546875" style="1132" customWidth="1"/>
    <col min="4666" max="4666" width="9.140625" style="1132" customWidth="1"/>
    <col min="4667" max="4667" width="8.85546875" style="1132" customWidth="1"/>
    <col min="4668" max="4668" width="54.7109375" style="1132" customWidth="1"/>
    <col min="4669" max="4669" width="10.7109375" style="1132" customWidth="1"/>
    <col min="4670" max="4670" width="8.7109375" style="1132" customWidth="1"/>
    <col min="4671" max="4671" width="13" style="1132" customWidth="1"/>
    <col min="4672" max="4672" width="8.85546875" style="1132" customWidth="1"/>
    <col min="4673" max="4673" width="9.140625" style="1132" customWidth="1"/>
    <col min="4674" max="4674" width="8.85546875" style="1132" customWidth="1"/>
    <col min="4675" max="4675" width="54.7109375" style="1132" customWidth="1"/>
    <col min="4676" max="4676" width="10.85546875" style="1132" customWidth="1"/>
    <col min="4677" max="4677" width="8.7109375" style="1132" customWidth="1"/>
    <col min="4678" max="4678" width="13" style="1132" customWidth="1"/>
    <col min="4679" max="4679" width="8.85546875" style="1132" customWidth="1"/>
    <col min="4680" max="4680" width="9.85546875" style="1132" customWidth="1"/>
    <col min="4681" max="4681" width="8.85546875" style="1132" customWidth="1"/>
    <col min="4682" max="4867" width="9.140625" style="1132"/>
    <col min="4868" max="4868" width="63" style="1132" customWidth="1"/>
    <col min="4869" max="4871" width="17.140625" style="1132" customWidth="1"/>
    <col min="4872" max="4875" width="15" style="1132" customWidth="1"/>
    <col min="4876" max="4876" width="13.140625" style="1132" customWidth="1"/>
    <col min="4877" max="4877" width="8.7109375" style="1132" customWidth="1"/>
    <col min="4878" max="4878" width="12.85546875" style="1132" customWidth="1"/>
    <col min="4879" max="4879" width="8.85546875" style="1132" customWidth="1"/>
    <col min="4880" max="4880" width="9.85546875" style="1132" customWidth="1"/>
    <col min="4881" max="4881" width="8.85546875" style="1132" customWidth="1"/>
    <col min="4882" max="4882" width="54.7109375" style="1132" customWidth="1"/>
    <col min="4883" max="4883" width="10.85546875" style="1132" customWidth="1"/>
    <col min="4884" max="4884" width="8.7109375" style="1132" customWidth="1"/>
    <col min="4885" max="4885" width="12.140625" style="1132" customWidth="1"/>
    <col min="4886" max="4886" width="8.85546875" style="1132" customWidth="1"/>
    <col min="4887" max="4887" width="9.85546875" style="1132" customWidth="1"/>
    <col min="4888" max="4888" width="8.85546875" style="1132" customWidth="1"/>
    <col min="4889" max="4889" width="54.7109375" style="1132" customWidth="1"/>
    <col min="4890" max="4890" width="10.85546875" style="1132" customWidth="1"/>
    <col min="4891" max="4891" width="8.7109375" style="1132" customWidth="1"/>
    <col min="4892" max="4892" width="12.28515625" style="1132" customWidth="1"/>
    <col min="4893" max="4893" width="8.85546875" style="1132" customWidth="1"/>
    <col min="4894" max="4894" width="9.85546875" style="1132" customWidth="1"/>
    <col min="4895" max="4895" width="8.85546875" style="1132" customWidth="1"/>
    <col min="4896" max="4896" width="54.7109375" style="1132" customWidth="1"/>
    <col min="4897" max="4897" width="10.85546875" style="1132" customWidth="1"/>
    <col min="4898" max="4898" width="8.7109375" style="1132" customWidth="1"/>
    <col min="4899" max="4899" width="13.28515625" style="1132" customWidth="1"/>
    <col min="4900" max="4900" width="8.85546875" style="1132" customWidth="1"/>
    <col min="4901" max="4901" width="9.85546875" style="1132" customWidth="1"/>
    <col min="4902" max="4902" width="8.85546875" style="1132" customWidth="1"/>
    <col min="4903" max="4903" width="54.7109375" style="1132" customWidth="1"/>
    <col min="4904" max="4904" width="12.140625" style="1132" customWidth="1"/>
    <col min="4905" max="4905" width="8.7109375" style="1132" customWidth="1"/>
    <col min="4906" max="4906" width="11.28515625" style="1132" customWidth="1"/>
    <col min="4907" max="4907" width="8.85546875" style="1132" customWidth="1"/>
    <col min="4908" max="4908" width="9.140625" style="1132"/>
    <col min="4909" max="4909" width="8.85546875" style="1132" customWidth="1"/>
    <col min="4910" max="4910" width="54.7109375" style="1132" customWidth="1"/>
    <col min="4911" max="4911" width="13.7109375" style="1132" customWidth="1"/>
    <col min="4912" max="4912" width="8.7109375" style="1132" customWidth="1"/>
    <col min="4913" max="4913" width="14.7109375" style="1132" customWidth="1"/>
    <col min="4914" max="4914" width="8.85546875" style="1132" customWidth="1"/>
    <col min="4915" max="4915" width="9.85546875" style="1132" customWidth="1"/>
    <col min="4916" max="4916" width="8.85546875" style="1132" customWidth="1"/>
    <col min="4917" max="4917" width="54.7109375" style="1132" customWidth="1"/>
    <col min="4918" max="4918" width="12.42578125" style="1132" customWidth="1"/>
    <col min="4919" max="4919" width="8.7109375" style="1132" customWidth="1"/>
    <col min="4920" max="4920" width="13.42578125" style="1132" customWidth="1"/>
    <col min="4921" max="4921" width="8.85546875" style="1132" customWidth="1"/>
    <col min="4922" max="4922" width="9.140625" style="1132" customWidth="1"/>
    <col min="4923" max="4923" width="8.85546875" style="1132" customWidth="1"/>
    <col min="4924" max="4924" width="54.7109375" style="1132" customWidth="1"/>
    <col min="4925" max="4925" width="10.7109375" style="1132" customWidth="1"/>
    <col min="4926" max="4926" width="8.7109375" style="1132" customWidth="1"/>
    <col min="4927" max="4927" width="13" style="1132" customWidth="1"/>
    <col min="4928" max="4928" width="8.85546875" style="1132" customWidth="1"/>
    <col min="4929" max="4929" width="9.140625" style="1132" customWidth="1"/>
    <col min="4930" max="4930" width="8.85546875" style="1132" customWidth="1"/>
    <col min="4931" max="4931" width="54.7109375" style="1132" customWidth="1"/>
    <col min="4932" max="4932" width="10.85546875" style="1132" customWidth="1"/>
    <col min="4933" max="4933" width="8.7109375" style="1132" customWidth="1"/>
    <col min="4934" max="4934" width="13" style="1132" customWidth="1"/>
    <col min="4935" max="4935" width="8.85546875" style="1132" customWidth="1"/>
    <col min="4936" max="4936" width="9.85546875" style="1132" customWidth="1"/>
    <col min="4937" max="4937" width="8.85546875" style="1132" customWidth="1"/>
    <col min="4938" max="5123" width="9.140625" style="1132"/>
    <col min="5124" max="5124" width="63" style="1132" customWidth="1"/>
    <col min="5125" max="5127" width="17.140625" style="1132" customWidth="1"/>
    <col min="5128" max="5131" width="15" style="1132" customWidth="1"/>
    <col min="5132" max="5132" width="13.140625" style="1132" customWidth="1"/>
    <col min="5133" max="5133" width="8.7109375" style="1132" customWidth="1"/>
    <col min="5134" max="5134" width="12.85546875" style="1132" customWidth="1"/>
    <col min="5135" max="5135" width="8.85546875" style="1132" customWidth="1"/>
    <col min="5136" max="5136" width="9.85546875" style="1132" customWidth="1"/>
    <col min="5137" max="5137" width="8.85546875" style="1132" customWidth="1"/>
    <col min="5138" max="5138" width="54.7109375" style="1132" customWidth="1"/>
    <col min="5139" max="5139" width="10.85546875" style="1132" customWidth="1"/>
    <col min="5140" max="5140" width="8.7109375" style="1132" customWidth="1"/>
    <col min="5141" max="5141" width="12.140625" style="1132" customWidth="1"/>
    <col min="5142" max="5142" width="8.85546875" style="1132" customWidth="1"/>
    <col min="5143" max="5143" width="9.85546875" style="1132" customWidth="1"/>
    <col min="5144" max="5144" width="8.85546875" style="1132" customWidth="1"/>
    <col min="5145" max="5145" width="54.7109375" style="1132" customWidth="1"/>
    <col min="5146" max="5146" width="10.85546875" style="1132" customWidth="1"/>
    <col min="5147" max="5147" width="8.7109375" style="1132" customWidth="1"/>
    <col min="5148" max="5148" width="12.28515625" style="1132" customWidth="1"/>
    <col min="5149" max="5149" width="8.85546875" style="1132" customWidth="1"/>
    <col min="5150" max="5150" width="9.85546875" style="1132" customWidth="1"/>
    <col min="5151" max="5151" width="8.85546875" style="1132" customWidth="1"/>
    <col min="5152" max="5152" width="54.7109375" style="1132" customWidth="1"/>
    <col min="5153" max="5153" width="10.85546875" style="1132" customWidth="1"/>
    <col min="5154" max="5154" width="8.7109375" style="1132" customWidth="1"/>
    <col min="5155" max="5155" width="13.28515625" style="1132" customWidth="1"/>
    <col min="5156" max="5156" width="8.85546875" style="1132" customWidth="1"/>
    <col min="5157" max="5157" width="9.85546875" style="1132" customWidth="1"/>
    <col min="5158" max="5158" width="8.85546875" style="1132" customWidth="1"/>
    <col min="5159" max="5159" width="54.7109375" style="1132" customWidth="1"/>
    <col min="5160" max="5160" width="12.140625" style="1132" customWidth="1"/>
    <col min="5161" max="5161" width="8.7109375" style="1132" customWidth="1"/>
    <col min="5162" max="5162" width="11.28515625" style="1132" customWidth="1"/>
    <col min="5163" max="5163" width="8.85546875" style="1132" customWidth="1"/>
    <col min="5164" max="5164" width="9.140625" style="1132"/>
    <col min="5165" max="5165" width="8.85546875" style="1132" customWidth="1"/>
    <col min="5166" max="5166" width="54.7109375" style="1132" customWidth="1"/>
    <col min="5167" max="5167" width="13.7109375" style="1132" customWidth="1"/>
    <col min="5168" max="5168" width="8.7109375" style="1132" customWidth="1"/>
    <col min="5169" max="5169" width="14.7109375" style="1132" customWidth="1"/>
    <col min="5170" max="5170" width="8.85546875" style="1132" customWidth="1"/>
    <col min="5171" max="5171" width="9.85546875" style="1132" customWidth="1"/>
    <col min="5172" max="5172" width="8.85546875" style="1132" customWidth="1"/>
    <col min="5173" max="5173" width="54.7109375" style="1132" customWidth="1"/>
    <col min="5174" max="5174" width="12.42578125" style="1132" customWidth="1"/>
    <col min="5175" max="5175" width="8.7109375" style="1132" customWidth="1"/>
    <col min="5176" max="5176" width="13.42578125" style="1132" customWidth="1"/>
    <col min="5177" max="5177" width="8.85546875" style="1132" customWidth="1"/>
    <col min="5178" max="5178" width="9.140625" style="1132" customWidth="1"/>
    <col min="5179" max="5179" width="8.85546875" style="1132" customWidth="1"/>
    <col min="5180" max="5180" width="54.7109375" style="1132" customWidth="1"/>
    <col min="5181" max="5181" width="10.7109375" style="1132" customWidth="1"/>
    <col min="5182" max="5182" width="8.7109375" style="1132" customWidth="1"/>
    <col min="5183" max="5183" width="13" style="1132" customWidth="1"/>
    <col min="5184" max="5184" width="8.85546875" style="1132" customWidth="1"/>
    <col min="5185" max="5185" width="9.140625" style="1132" customWidth="1"/>
    <col min="5186" max="5186" width="8.85546875" style="1132" customWidth="1"/>
    <col min="5187" max="5187" width="54.7109375" style="1132" customWidth="1"/>
    <col min="5188" max="5188" width="10.85546875" style="1132" customWidth="1"/>
    <col min="5189" max="5189" width="8.7109375" style="1132" customWidth="1"/>
    <col min="5190" max="5190" width="13" style="1132" customWidth="1"/>
    <col min="5191" max="5191" width="8.85546875" style="1132" customWidth="1"/>
    <col min="5192" max="5192" width="9.85546875" style="1132" customWidth="1"/>
    <col min="5193" max="5193" width="8.85546875" style="1132" customWidth="1"/>
    <col min="5194" max="5379" width="9.140625" style="1132"/>
    <col min="5380" max="5380" width="63" style="1132" customWidth="1"/>
    <col min="5381" max="5383" width="17.140625" style="1132" customWidth="1"/>
    <col min="5384" max="5387" width="15" style="1132" customWidth="1"/>
    <col min="5388" max="5388" width="13.140625" style="1132" customWidth="1"/>
    <col min="5389" max="5389" width="8.7109375" style="1132" customWidth="1"/>
    <col min="5390" max="5390" width="12.85546875" style="1132" customWidth="1"/>
    <col min="5391" max="5391" width="8.85546875" style="1132" customWidth="1"/>
    <col min="5392" max="5392" width="9.85546875" style="1132" customWidth="1"/>
    <col min="5393" max="5393" width="8.85546875" style="1132" customWidth="1"/>
    <col min="5394" max="5394" width="54.7109375" style="1132" customWidth="1"/>
    <col min="5395" max="5395" width="10.85546875" style="1132" customWidth="1"/>
    <col min="5396" max="5396" width="8.7109375" style="1132" customWidth="1"/>
    <col min="5397" max="5397" width="12.140625" style="1132" customWidth="1"/>
    <col min="5398" max="5398" width="8.85546875" style="1132" customWidth="1"/>
    <col min="5399" max="5399" width="9.85546875" style="1132" customWidth="1"/>
    <col min="5400" max="5400" width="8.85546875" style="1132" customWidth="1"/>
    <col min="5401" max="5401" width="54.7109375" style="1132" customWidth="1"/>
    <col min="5402" max="5402" width="10.85546875" style="1132" customWidth="1"/>
    <col min="5403" max="5403" width="8.7109375" style="1132" customWidth="1"/>
    <col min="5404" max="5404" width="12.28515625" style="1132" customWidth="1"/>
    <col min="5405" max="5405" width="8.85546875" style="1132" customWidth="1"/>
    <col min="5406" max="5406" width="9.85546875" style="1132" customWidth="1"/>
    <col min="5407" max="5407" width="8.85546875" style="1132" customWidth="1"/>
    <col min="5408" max="5408" width="54.7109375" style="1132" customWidth="1"/>
    <col min="5409" max="5409" width="10.85546875" style="1132" customWidth="1"/>
    <col min="5410" max="5410" width="8.7109375" style="1132" customWidth="1"/>
    <col min="5411" max="5411" width="13.28515625" style="1132" customWidth="1"/>
    <col min="5412" max="5412" width="8.85546875" style="1132" customWidth="1"/>
    <col min="5413" max="5413" width="9.85546875" style="1132" customWidth="1"/>
    <col min="5414" max="5414" width="8.85546875" style="1132" customWidth="1"/>
    <col min="5415" max="5415" width="54.7109375" style="1132" customWidth="1"/>
    <col min="5416" max="5416" width="12.140625" style="1132" customWidth="1"/>
    <col min="5417" max="5417" width="8.7109375" style="1132" customWidth="1"/>
    <col min="5418" max="5418" width="11.28515625" style="1132" customWidth="1"/>
    <col min="5419" max="5419" width="8.85546875" style="1132" customWidth="1"/>
    <col min="5420" max="5420" width="9.140625" style="1132"/>
    <col min="5421" max="5421" width="8.85546875" style="1132" customWidth="1"/>
    <col min="5422" max="5422" width="54.7109375" style="1132" customWidth="1"/>
    <col min="5423" max="5423" width="13.7109375" style="1132" customWidth="1"/>
    <col min="5424" max="5424" width="8.7109375" style="1132" customWidth="1"/>
    <col min="5425" max="5425" width="14.7109375" style="1132" customWidth="1"/>
    <col min="5426" max="5426" width="8.85546875" style="1132" customWidth="1"/>
    <col min="5427" max="5427" width="9.85546875" style="1132" customWidth="1"/>
    <col min="5428" max="5428" width="8.85546875" style="1132" customWidth="1"/>
    <col min="5429" max="5429" width="54.7109375" style="1132" customWidth="1"/>
    <col min="5430" max="5430" width="12.42578125" style="1132" customWidth="1"/>
    <col min="5431" max="5431" width="8.7109375" style="1132" customWidth="1"/>
    <col min="5432" max="5432" width="13.42578125" style="1132" customWidth="1"/>
    <col min="5433" max="5433" width="8.85546875" style="1132" customWidth="1"/>
    <col min="5434" max="5434" width="9.140625" style="1132" customWidth="1"/>
    <col min="5435" max="5435" width="8.85546875" style="1132" customWidth="1"/>
    <col min="5436" max="5436" width="54.7109375" style="1132" customWidth="1"/>
    <col min="5437" max="5437" width="10.7109375" style="1132" customWidth="1"/>
    <col min="5438" max="5438" width="8.7109375" style="1132" customWidth="1"/>
    <col min="5439" max="5439" width="13" style="1132" customWidth="1"/>
    <col min="5440" max="5440" width="8.85546875" style="1132" customWidth="1"/>
    <col min="5441" max="5441" width="9.140625" style="1132" customWidth="1"/>
    <col min="5442" max="5442" width="8.85546875" style="1132" customWidth="1"/>
    <col min="5443" max="5443" width="54.7109375" style="1132" customWidth="1"/>
    <col min="5444" max="5444" width="10.85546875" style="1132" customWidth="1"/>
    <col min="5445" max="5445" width="8.7109375" style="1132" customWidth="1"/>
    <col min="5446" max="5446" width="13" style="1132" customWidth="1"/>
    <col min="5447" max="5447" width="8.85546875" style="1132" customWidth="1"/>
    <col min="5448" max="5448" width="9.85546875" style="1132" customWidth="1"/>
    <col min="5449" max="5449" width="8.85546875" style="1132" customWidth="1"/>
    <col min="5450" max="5635" width="9.140625" style="1132"/>
    <col min="5636" max="5636" width="63" style="1132" customWidth="1"/>
    <col min="5637" max="5639" width="17.140625" style="1132" customWidth="1"/>
    <col min="5640" max="5643" width="15" style="1132" customWidth="1"/>
    <col min="5644" max="5644" width="13.140625" style="1132" customWidth="1"/>
    <col min="5645" max="5645" width="8.7109375" style="1132" customWidth="1"/>
    <col min="5646" max="5646" width="12.85546875" style="1132" customWidth="1"/>
    <col min="5647" max="5647" width="8.85546875" style="1132" customWidth="1"/>
    <col min="5648" max="5648" width="9.85546875" style="1132" customWidth="1"/>
    <col min="5649" max="5649" width="8.85546875" style="1132" customWidth="1"/>
    <col min="5650" max="5650" width="54.7109375" style="1132" customWidth="1"/>
    <col min="5651" max="5651" width="10.85546875" style="1132" customWidth="1"/>
    <col min="5652" max="5652" width="8.7109375" style="1132" customWidth="1"/>
    <col min="5653" max="5653" width="12.140625" style="1132" customWidth="1"/>
    <col min="5654" max="5654" width="8.85546875" style="1132" customWidth="1"/>
    <col min="5655" max="5655" width="9.85546875" style="1132" customWidth="1"/>
    <col min="5656" max="5656" width="8.85546875" style="1132" customWidth="1"/>
    <col min="5657" max="5657" width="54.7109375" style="1132" customWidth="1"/>
    <col min="5658" max="5658" width="10.85546875" style="1132" customWidth="1"/>
    <col min="5659" max="5659" width="8.7109375" style="1132" customWidth="1"/>
    <col min="5660" max="5660" width="12.28515625" style="1132" customWidth="1"/>
    <col min="5661" max="5661" width="8.85546875" style="1132" customWidth="1"/>
    <col min="5662" max="5662" width="9.85546875" style="1132" customWidth="1"/>
    <col min="5663" max="5663" width="8.85546875" style="1132" customWidth="1"/>
    <col min="5664" max="5664" width="54.7109375" style="1132" customWidth="1"/>
    <col min="5665" max="5665" width="10.85546875" style="1132" customWidth="1"/>
    <col min="5666" max="5666" width="8.7109375" style="1132" customWidth="1"/>
    <col min="5667" max="5667" width="13.28515625" style="1132" customWidth="1"/>
    <col min="5668" max="5668" width="8.85546875" style="1132" customWidth="1"/>
    <col min="5669" max="5669" width="9.85546875" style="1132" customWidth="1"/>
    <col min="5670" max="5670" width="8.85546875" style="1132" customWidth="1"/>
    <col min="5671" max="5671" width="54.7109375" style="1132" customWidth="1"/>
    <col min="5672" max="5672" width="12.140625" style="1132" customWidth="1"/>
    <col min="5673" max="5673" width="8.7109375" style="1132" customWidth="1"/>
    <col min="5674" max="5674" width="11.28515625" style="1132" customWidth="1"/>
    <col min="5675" max="5675" width="8.85546875" style="1132" customWidth="1"/>
    <col min="5676" max="5676" width="9.140625" style="1132"/>
    <col min="5677" max="5677" width="8.85546875" style="1132" customWidth="1"/>
    <col min="5678" max="5678" width="54.7109375" style="1132" customWidth="1"/>
    <col min="5679" max="5679" width="13.7109375" style="1132" customWidth="1"/>
    <col min="5680" max="5680" width="8.7109375" style="1132" customWidth="1"/>
    <col min="5681" max="5681" width="14.7109375" style="1132" customWidth="1"/>
    <col min="5682" max="5682" width="8.85546875" style="1132" customWidth="1"/>
    <col min="5683" max="5683" width="9.85546875" style="1132" customWidth="1"/>
    <col min="5684" max="5684" width="8.85546875" style="1132" customWidth="1"/>
    <col min="5685" max="5685" width="54.7109375" style="1132" customWidth="1"/>
    <col min="5686" max="5686" width="12.42578125" style="1132" customWidth="1"/>
    <col min="5687" max="5687" width="8.7109375" style="1132" customWidth="1"/>
    <col min="5688" max="5688" width="13.42578125" style="1132" customWidth="1"/>
    <col min="5689" max="5689" width="8.85546875" style="1132" customWidth="1"/>
    <col min="5690" max="5690" width="9.140625" style="1132" customWidth="1"/>
    <col min="5691" max="5691" width="8.85546875" style="1132" customWidth="1"/>
    <col min="5692" max="5692" width="54.7109375" style="1132" customWidth="1"/>
    <col min="5693" max="5693" width="10.7109375" style="1132" customWidth="1"/>
    <col min="5694" max="5694" width="8.7109375" style="1132" customWidth="1"/>
    <col min="5695" max="5695" width="13" style="1132" customWidth="1"/>
    <col min="5696" max="5696" width="8.85546875" style="1132" customWidth="1"/>
    <col min="5697" max="5697" width="9.140625" style="1132" customWidth="1"/>
    <col min="5698" max="5698" width="8.85546875" style="1132" customWidth="1"/>
    <col min="5699" max="5699" width="54.7109375" style="1132" customWidth="1"/>
    <col min="5700" max="5700" width="10.85546875" style="1132" customWidth="1"/>
    <col min="5701" max="5701" width="8.7109375" style="1132" customWidth="1"/>
    <col min="5702" max="5702" width="13" style="1132" customWidth="1"/>
    <col min="5703" max="5703" width="8.85546875" style="1132" customWidth="1"/>
    <col min="5704" max="5704" width="9.85546875" style="1132" customWidth="1"/>
    <col min="5705" max="5705" width="8.85546875" style="1132" customWidth="1"/>
    <col min="5706" max="5891" width="9.140625" style="1132"/>
    <col min="5892" max="5892" width="63" style="1132" customWidth="1"/>
    <col min="5893" max="5895" width="17.140625" style="1132" customWidth="1"/>
    <col min="5896" max="5899" width="15" style="1132" customWidth="1"/>
    <col min="5900" max="5900" width="13.140625" style="1132" customWidth="1"/>
    <col min="5901" max="5901" width="8.7109375" style="1132" customWidth="1"/>
    <col min="5902" max="5902" width="12.85546875" style="1132" customWidth="1"/>
    <col min="5903" max="5903" width="8.85546875" style="1132" customWidth="1"/>
    <col min="5904" max="5904" width="9.85546875" style="1132" customWidth="1"/>
    <col min="5905" max="5905" width="8.85546875" style="1132" customWidth="1"/>
    <col min="5906" max="5906" width="54.7109375" style="1132" customWidth="1"/>
    <col min="5907" max="5907" width="10.85546875" style="1132" customWidth="1"/>
    <col min="5908" max="5908" width="8.7109375" style="1132" customWidth="1"/>
    <col min="5909" max="5909" width="12.140625" style="1132" customWidth="1"/>
    <col min="5910" max="5910" width="8.85546875" style="1132" customWidth="1"/>
    <col min="5911" max="5911" width="9.85546875" style="1132" customWidth="1"/>
    <col min="5912" max="5912" width="8.85546875" style="1132" customWidth="1"/>
    <col min="5913" max="5913" width="54.7109375" style="1132" customWidth="1"/>
    <col min="5914" max="5914" width="10.85546875" style="1132" customWidth="1"/>
    <col min="5915" max="5915" width="8.7109375" style="1132" customWidth="1"/>
    <col min="5916" max="5916" width="12.28515625" style="1132" customWidth="1"/>
    <col min="5917" max="5917" width="8.85546875" style="1132" customWidth="1"/>
    <col min="5918" max="5918" width="9.85546875" style="1132" customWidth="1"/>
    <col min="5919" max="5919" width="8.85546875" style="1132" customWidth="1"/>
    <col min="5920" max="5920" width="54.7109375" style="1132" customWidth="1"/>
    <col min="5921" max="5921" width="10.85546875" style="1132" customWidth="1"/>
    <col min="5922" max="5922" width="8.7109375" style="1132" customWidth="1"/>
    <col min="5923" max="5923" width="13.28515625" style="1132" customWidth="1"/>
    <col min="5924" max="5924" width="8.85546875" style="1132" customWidth="1"/>
    <col min="5925" max="5925" width="9.85546875" style="1132" customWidth="1"/>
    <col min="5926" max="5926" width="8.85546875" style="1132" customWidth="1"/>
    <col min="5927" max="5927" width="54.7109375" style="1132" customWidth="1"/>
    <col min="5928" max="5928" width="12.140625" style="1132" customWidth="1"/>
    <col min="5929" max="5929" width="8.7109375" style="1132" customWidth="1"/>
    <col min="5930" max="5930" width="11.28515625" style="1132" customWidth="1"/>
    <col min="5931" max="5931" width="8.85546875" style="1132" customWidth="1"/>
    <col min="5932" max="5932" width="9.140625" style="1132"/>
    <col min="5933" max="5933" width="8.85546875" style="1132" customWidth="1"/>
    <col min="5934" max="5934" width="54.7109375" style="1132" customWidth="1"/>
    <col min="5935" max="5935" width="13.7109375" style="1132" customWidth="1"/>
    <col min="5936" max="5936" width="8.7109375" style="1132" customWidth="1"/>
    <col min="5937" max="5937" width="14.7109375" style="1132" customWidth="1"/>
    <col min="5938" max="5938" width="8.85546875" style="1132" customWidth="1"/>
    <col min="5939" max="5939" width="9.85546875" style="1132" customWidth="1"/>
    <col min="5940" max="5940" width="8.85546875" style="1132" customWidth="1"/>
    <col min="5941" max="5941" width="54.7109375" style="1132" customWidth="1"/>
    <col min="5942" max="5942" width="12.42578125" style="1132" customWidth="1"/>
    <col min="5943" max="5943" width="8.7109375" style="1132" customWidth="1"/>
    <col min="5944" max="5944" width="13.42578125" style="1132" customWidth="1"/>
    <col min="5945" max="5945" width="8.85546875" style="1132" customWidth="1"/>
    <col min="5946" max="5946" width="9.140625" style="1132" customWidth="1"/>
    <col min="5947" max="5947" width="8.85546875" style="1132" customWidth="1"/>
    <col min="5948" max="5948" width="54.7109375" style="1132" customWidth="1"/>
    <col min="5949" max="5949" width="10.7109375" style="1132" customWidth="1"/>
    <col min="5950" max="5950" width="8.7109375" style="1132" customWidth="1"/>
    <col min="5951" max="5951" width="13" style="1132" customWidth="1"/>
    <col min="5952" max="5952" width="8.85546875" style="1132" customWidth="1"/>
    <col min="5953" max="5953" width="9.140625" style="1132" customWidth="1"/>
    <col min="5954" max="5954" width="8.85546875" style="1132" customWidth="1"/>
    <col min="5955" max="5955" width="54.7109375" style="1132" customWidth="1"/>
    <col min="5956" max="5956" width="10.85546875" style="1132" customWidth="1"/>
    <col min="5957" max="5957" width="8.7109375" style="1132" customWidth="1"/>
    <col min="5958" max="5958" width="13" style="1132" customWidth="1"/>
    <col min="5959" max="5959" width="8.85546875" style="1132" customWidth="1"/>
    <col min="5960" max="5960" width="9.85546875" style="1132" customWidth="1"/>
    <col min="5961" max="5961" width="8.85546875" style="1132" customWidth="1"/>
    <col min="5962" max="6147" width="9.140625" style="1132"/>
    <col min="6148" max="6148" width="63" style="1132" customWidth="1"/>
    <col min="6149" max="6151" width="17.140625" style="1132" customWidth="1"/>
    <col min="6152" max="6155" width="15" style="1132" customWidth="1"/>
    <col min="6156" max="6156" width="13.140625" style="1132" customWidth="1"/>
    <col min="6157" max="6157" width="8.7109375" style="1132" customWidth="1"/>
    <col min="6158" max="6158" width="12.85546875" style="1132" customWidth="1"/>
    <col min="6159" max="6159" width="8.85546875" style="1132" customWidth="1"/>
    <col min="6160" max="6160" width="9.85546875" style="1132" customWidth="1"/>
    <col min="6161" max="6161" width="8.85546875" style="1132" customWidth="1"/>
    <col min="6162" max="6162" width="54.7109375" style="1132" customWidth="1"/>
    <col min="6163" max="6163" width="10.85546875" style="1132" customWidth="1"/>
    <col min="6164" max="6164" width="8.7109375" style="1132" customWidth="1"/>
    <col min="6165" max="6165" width="12.140625" style="1132" customWidth="1"/>
    <col min="6166" max="6166" width="8.85546875" style="1132" customWidth="1"/>
    <col min="6167" max="6167" width="9.85546875" style="1132" customWidth="1"/>
    <col min="6168" max="6168" width="8.85546875" style="1132" customWidth="1"/>
    <col min="6169" max="6169" width="54.7109375" style="1132" customWidth="1"/>
    <col min="6170" max="6170" width="10.85546875" style="1132" customWidth="1"/>
    <col min="6171" max="6171" width="8.7109375" style="1132" customWidth="1"/>
    <col min="6172" max="6172" width="12.28515625" style="1132" customWidth="1"/>
    <col min="6173" max="6173" width="8.85546875" style="1132" customWidth="1"/>
    <col min="6174" max="6174" width="9.85546875" style="1132" customWidth="1"/>
    <col min="6175" max="6175" width="8.85546875" style="1132" customWidth="1"/>
    <col min="6176" max="6176" width="54.7109375" style="1132" customWidth="1"/>
    <col min="6177" max="6177" width="10.85546875" style="1132" customWidth="1"/>
    <col min="6178" max="6178" width="8.7109375" style="1132" customWidth="1"/>
    <col min="6179" max="6179" width="13.28515625" style="1132" customWidth="1"/>
    <col min="6180" max="6180" width="8.85546875" style="1132" customWidth="1"/>
    <col min="6181" max="6181" width="9.85546875" style="1132" customWidth="1"/>
    <col min="6182" max="6182" width="8.85546875" style="1132" customWidth="1"/>
    <col min="6183" max="6183" width="54.7109375" style="1132" customWidth="1"/>
    <col min="6184" max="6184" width="12.140625" style="1132" customWidth="1"/>
    <col min="6185" max="6185" width="8.7109375" style="1132" customWidth="1"/>
    <col min="6186" max="6186" width="11.28515625" style="1132" customWidth="1"/>
    <col min="6187" max="6187" width="8.85546875" style="1132" customWidth="1"/>
    <col min="6188" max="6188" width="9.140625" style="1132"/>
    <col min="6189" max="6189" width="8.85546875" style="1132" customWidth="1"/>
    <col min="6190" max="6190" width="54.7109375" style="1132" customWidth="1"/>
    <col min="6191" max="6191" width="13.7109375" style="1132" customWidth="1"/>
    <col min="6192" max="6192" width="8.7109375" style="1132" customWidth="1"/>
    <col min="6193" max="6193" width="14.7109375" style="1132" customWidth="1"/>
    <col min="6194" max="6194" width="8.85546875" style="1132" customWidth="1"/>
    <col min="6195" max="6195" width="9.85546875" style="1132" customWidth="1"/>
    <col min="6196" max="6196" width="8.85546875" style="1132" customWidth="1"/>
    <col min="6197" max="6197" width="54.7109375" style="1132" customWidth="1"/>
    <col min="6198" max="6198" width="12.42578125" style="1132" customWidth="1"/>
    <col min="6199" max="6199" width="8.7109375" style="1132" customWidth="1"/>
    <col min="6200" max="6200" width="13.42578125" style="1132" customWidth="1"/>
    <col min="6201" max="6201" width="8.85546875" style="1132" customWidth="1"/>
    <col min="6202" max="6202" width="9.140625" style="1132" customWidth="1"/>
    <col min="6203" max="6203" width="8.85546875" style="1132" customWidth="1"/>
    <col min="6204" max="6204" width="54.7109375" style="1132" customWidth="1"/>
    <col min="6205" max="6205" width="10.7109375" style="1132" customWidth="1"/>
    <col min="6206" max="6206" width="8.7109375" style="1132" customWidth="1"/>
    <col min="6207" max="6207" width="13" style="1132" customWidth="1"/>
    <col min="6208" max="6208" width="8.85546875" style="1132" customWidth="1"/>
    <col min="6209" max="6209" width="9.140625" style="1132" customWidth="1"/>
    <col min="6210" max="6210" width="8.85546875" style="1132" customWidth="1"/>
    <col min="6211" max="6211" width="54.7109375" style="1132" customWidth="1"/>
    <col min="6212" max="6212" width="10.85546875" style="1132" customWidth="1"/>
    <col min="6213" max="6213" width="8.7109375" style="1132" customWidth="1"/>
    <col min="6214" max="6214" width="13" style="1132" customWidth="1"/>
    <col min="6215" max="6215" width="8.85546875" style="1132" customWidth="1"/>
    <col min="6216" max="6216" width="9.85546875" style="1132" customWidth="1"/>
    <col min="6217" max="6217" width="8.85546875" style="1132" customWidth="1"/>
    <col min="6218" max="6403" width="9.140625" style="1132"/>
    <col min="6404" max="6404" width="63" style="1132" customWidth="1"/>
    <col min="6405" max="6407" width="17.140625" style="1132" customWidth="1"/>
    <col min="6408" max="6411" width="15" style="1132" customWidth="1"/>
    <col min="6412" max="6412" width="13.140625" style="1132" customWidth="1"/>
    <col min="6413" max="6413" width="8.7109375" style="1132" customWidth="1"/>
    <col min="6414" max="6414" width="12.85546875" style="1132" customWidth="1"/>
    <col min="6415" max="6415" width="8.85546875" style="1132" customWidth="1"/>
    <col min="6416" max="6416" width="9.85546875" style="1132" customWidth="1"/>
    <col min="6417" max="6417" width="8.85546875" style="1132" customWidth="1"/>
    <col min="6418" max="6418" width="54.7109375" style="1132" customWidth="1"/>
    <col min="6419" max="6419" width="10.85546875" style="1132" customWidth="1"/>
    <col min="6420" max="6420" width="8.7109375" style="1132" customWidth="1"/>
    <col min="6421" max="6421" width="12.140625" style="1132" customWidth="1"/>
    <col min="6422" max="6422" width="8.85546875" style="1132" customWidth="1"/>
    <col min="6423" max="6423" width="9.85546875" style="1132" customWidth="1"/>
    <col min="6424" max="6424" width="8.85546875" style="1132" customWidth="1"/>
    <col min="6425" max="6425" width="54.7109375" style="1132" customWidth="1"/>
    <col min="6426" max="6426" width="10.85546875" style="1132" customWidth="1"/>
    <col min="6427" max="6427" width="8.7109375" style="1132" customWidth="1"/>
    <col min="6428" max="6428" width="12.28515625" style="1132" customWidth="1"/>
    <col min="6429" max="6429" width="8.85546875" style="1132" customWidth="1"/>
    <col min="6430" max="6430" width="9.85546875" style="1132" customWidth="1"/>
    <col min="6431" max="6431" width="8.85546875" style="1132" customWidth="1"/>
    <col min="6432" max="6432" width="54.7109375" style="1132" customWidth="1"/>
    <col min="6433" max="6433" width="10.85546875" style="1132" customWidth="1"/>
    <col min="6434" max="6434" width="8.7109375" style="1132" customWidth="1"/>
    <col min="6435" max="6435" width="13.28515625" style="1132" customWidth="1"/>
    <col min="6436" max="6436" width="8.85546875" style="1132" customWidth="1"/>
    <col min="6437" max="6437" width="9.85546875" style="1132" customWidth="1"/>
    <col min="6438" max="6438" width="8.85546875" style="1132" customWidth="1"/>
    <col min="6439" max="6439" width="54.7109375" style="1132" customWidth="1"/>
    <col min="6440" max="6440" width="12.140625" style="1132" customWidth="1"/>
    <col min="6441" max="6441" width="8.7109375" style="1132" customWidth="1"/>
    <col min="6442" max="6442" width="11.28515625" style="1132" customWidth="1"/>
    <col min="6443" max="6443" width="8.85546875" style="1132" customWidth="1"/>
    <col min="6444" max="6444" width="9.140625" style="1132"/>
    <col min="6445" max="6445" width="8.85546875" style="1132" customWidth="1"/>
    <col min="6446" max="6446" width="54.7109375" style="1132" customWidth="1"/>
    <col min="6447" max="6447" width="13.7109375" style="1132" customWidth="1"/>
    <col min="6448" max="6448" width="8.7109375" style="1132" customWidth="1"/>
    <col min="6449" max="6449" width="14.7109375" style="1132" customWidth="1"/>
    <col min="6450" max="6450" width="8.85546875" style="1132" customWidth="1"/>
    <col min="6451" max="6451" width="9.85546875" style="1132" customWidth="1"/>
    <col min="6452" max="6452" width="8.85546875" style="1132" customWidth="1"/>
    <col min="6453" max="6453" width="54.7109375" style="1132" customWidth="1"/>
    <col min="6454" max="6454" width="12.42578125" style="1132" customWidth="1"/>
    <col min="6455" max="6455" width="8.7109375" style="1132" customWidth="1"/>
    <col min="6456" max="6456" width="13.42578125" style="1132" customWidth="1"/>
    <col min="6457" max="6457" width="8.85546875" style="1132" customWidth="1"/>
    <col min="6458" max="6458" width="9.140625" style="1132" customWidth="1"/>
    <col min="6459" max="6459" width="8.85546875" style="1132" customWidth="1"/>
    <col min="6460" max="6460" width="54.7109375" style="1132" customWidth="1"/>
    <col min="6461" max="6461" width="10.7109375" style="1132" customWidth="1"/>
    <col min="6462" max="6462" width="8.7109375" style="1132" customWidth="1"/>
    <col min="6463" max="6463" width="13" style="1132" customWidth="1"/>
    <col min="6464" max="6464" width="8.85546875" style="1132" customWidth="1"/>
    <col min="6465" max="6465" width="9.140625" style="1132" customWidth="1"/>
    <col min="6466" max="6466" width="8.85546875" style="1132" customWidth="1"/>
    <col min="6467" max="6467" width="54.7109375" style="1132" customWidth="1"/>
    <col min="6468" max="6468" width="10.85546875" style="1132" customWidth="1"/>
    <col min="6469" max="6469" width="8.7109375" style="1132" customWidth="1"/>
    <col min="6470" max="6470" width="13" style="1132" customWidth="1"/>
    <col min="6471" max="6471" width="8.85546875" style="1132" customWidth="1"/>
    <col min="6472" max="6472" width="9.85546875" style="1132" customWidth="1"/>
    <col min="6473" max="6473" width="8.85546875" style="1132" customWidth="1"/>
    <col min="6474" max="6659" width="9.140625" style="1132"/>
    <col min="6660" max="6660" width="63" style="1132" customWidth="1"/>
    <col min="6661" max="6663" width="17.140625" style="1132" customWidth="1"/>
    <col min="6664" max="6667" width="15" style="1132" customWidth="1"/>
    <col min="6668" max="6668" width="13.140625" style="1132" customWidth="1"/>
    <col min="6669" max="6669" width="8.7109375" style="1132" customWidth="1"/>
    <col min="6670" max="6670" width="12.85546875" style="1132" customWidth="1"/>
    <col min="6671" max="6671" width="8.85546875" style="1132" customWidth="1"/>
    <col min="6672" max="6672" width="9.85546875" style="1132" customWidth="1"/>
    <col min="6673" max="6673" width="8.85546875" style="1132" customWidth="1"/>
    <col min="6674" max="6674" width="54.7109375" style="1132" customWidth="1"/>
    <col min="6675" max="6675" width="10.85546875" style="1132" customWidth="1"/>
    <col min="6676" max="6676" width="8.7109375" style="1132" customWidth="1"/>
    <col min="6677" max="6677" width="12.140625" style="1132" customWidth="1"/>
    <col min="6678" max="6678" width="8.85546875" style="1132" customWidth="1"/>
    <col min="6679" max="6679" width="9.85546875" style="1132" customWidth="1"/>
    <col min="6680" max="6680" width="8.85546875" style="1132" customWidth="1"/>
    <col min="6681" max="6681" width="54.7109375" style="1132" customWidth="1"/>
    <col min="6682" max="6682" width="10.85546875" style="1132" customWidth="1"/>
    <col min="6683" max="6683" width="8.7109375" style="1132" customWidth="1"/>
    <col min="6684" max="6684" width="12.28515625" style="1132" customWidth="1"/>
    <col min="6685" max="6685" width="8.85546875" style="1132" customWidth="1"/>
    <col min="6686" max="6686" width="9.85546875" style="1132" customWidth="1"/>
    <col min="6687" max="6687" width="8.85546875" style="1132" customWidth="1"/>
    <col min="6688" max="6688" width="54.7109375" style="1132" customWidth="1"/>
    <col min="6689" max="6689" width="10.85546875" style="1132" customWidth="1"/>
    <col min="6690" max="6690" width="8.7109375" style="1132" customWidth="1"/>
    <col min="6691" max="6691" width="13.28515625" style="1132" customWidth="1"/>
    <col min="6692" max="6692" width="8.85546875" style="1132" customWidth="1"/>
    <col min="6693" max="6693" width="9.85546875" style="1132" customWidth="1"/>
    <col min="6694" max="6694" width="8.85546875" style="1132" customWidth="1"/>
    <col min="6695" max="6695" width="54.7109375" style="1132" customWidth="1"/>
    <col min="6696" max="6696" width="12.140625" style="1132" customWidth="1"/>
    <col min="6697" max="6697" width="8.7109375" style="1132" customWidth="1"/>
    <col min="6698" max="6698" width="11.28515625" style="1132" customWidth="1"/>
    <col min="6699" max="6699" width="8.85546875" style="1132" customWidth="1"/>
    <col min="6700" max="6700" width="9.140625" style="1132"/>
    <col min="6701" max="6701" width="8.85546875" style="1132" customWidth="1"/>
    <col min="6702" max="6702" width="54.7109375" style="1132" customWidth="1"/>
    <col min="6703" max="6703" width="13.7109375" style="1132" customWidth="1"/>
    <col min="6704" max="6704" width="8.7109375" style="1132" customWidth="1"/>
    <col min="6705" max="6705" width="14.7109375" style="1132" customWidth="1"/>
    <col min="6706" max="6706" width="8.85546875" style="1132" customWidth="1"/>
    <col min="6707" max="6707" width="9.85546875" style="1132" customWidth="1"/>
    <col min="6708" max="6708" width="8.85546875" style="1132" customWidth="1"/>
    <col min="6709" max="6709" width="54.7109375" style="1132" customWidth="1"/>
    <col min="6710" max="6710" width="12.42578125" style="1132" customWidth="1"/>
    <col min="6711" max="6711" width="8.7109375" style="1132" customWidth="1"/>
    <col min="6712" max="6712" width="13.42578125" style="1132" customWidth="1"/>
    <col min="6713" max="6713" width="8.85546875" style="1132" customWidth="1"/>
    <col min="6714" max="6714" width="9.140625" style="1132" customWidth="1"/>
    <col min="6715" max="6715" width="8.85546875" style="1132" customWidth="1"/>
    <col min="6716" max="6716" width="54.7109375" style="1132" customWidth="1"/>
    <col min="6717" max="6717" width="10.7109375" style="1132" customWidth="1"/>
    <col min="6718" max="6718" width="8.7109375" style="1132" customWidth="1"/>
    <col min="6719" max="6719" width="13" style="1132" customWidth="1"/>
    <col min="6720" max="6720" width="8.85546875" style="1132" customWidth="1"/>
    <col min="6721" max="6721" width="9.140625" style="1132" customWidth="1"/>
    <col min="6722" max="6722" width="8.85546875" style="1132" customWidth="1"/>
    <col min="6723" max="6723" width="54.7109375" style="1132" customWidth="1"/>
    <col min="6724" max="6724" width="10.85546875" style="1132" customWidth="1"/>
    <col min="6725" max="6725" width="8.7109375" style="1132" customWidth="1"/>
    <col min="6726" max="6726" width="13" style="1132" customWidth="1"/>
    <col min="6727" max="6727" width="8.85546875" style="1132" customWidth="1"/>
    <col min="6728" max="6728" width="9.85546875" style="1132" customWidth="1"/>
    <col min="6729" max="6729" width="8.85546875" style="1132" customWidth="1"/>
    <col min="6730" max="6915" width="9.140625" style="1132"/>
    <col min="6916" max="6916" width="63" style="1132" customWidth="1"/>
    <col min="6917" max="6919" width="17.140625" style="1132" customWidth="1"/>
    <col min="6920" max="6923" width="15" style="1132" customWidth="1"/>
    <col min="6924" max="6924" width="13.140625" style="1132" customWidth="1"/>
    <col min="6925" max="6925" width="8.7109375" style="1132" customWidth="1"/>
    <col min="6926" max="6926" width="12.85546875" style="1132" customWidth="1"/>
    <col min="6927" max="6927" width="8.85546875" style="1132" customWidth="1"/>
    <col min="6928" max="6928" width="9.85546875" style="1132" customWidth="1"/>
    <col min="6929" max="6929" width="8.85546875" style="1132" customWidth="1"/>
    <col min="6930" max="6930" width="54.7109375" style="1132" customWidth="1"/>
    <col min="6931" max="6931" width="10.85546875" style="1132" customWidth="1"/>
    <col min="6932" max="6932" width="8.7109375" style="1132" customWidth="1"/>
    <col min="6933" max="6933" width="12.140625" style="1132" customWidth="1"/>
    <col min="6934" max="6934" width="8.85546875" style="1132" customWidth="1"/>
    <col min="6935" max="6935" width="9.85546875" style="1132" customWidth="1"/>
    <col min="6936" max="6936" width="8.85546875" style="1132" customWidth="1"/>
    <col min="6937" max="6937" width="54.7109375" style="1132" customWidth="1"/>
    <col min="6938" max="6938" width="10.85546875" style="1132" customWidth="1"/>
    <col min="6939" max="6939" width="8.7109375" style="1132" customWidth="1"/>
    <col min="6940" max="6940" width="12.28515625" style="1132" customWidth="1"/>
    <col min="6941" max="6941" width="8.85546875" style="1132" customWidth="1"/>
    <col min="6942" max="6942" width="9.85546875" style="1132" customWidth="1"/>
    <col min="6943" max="6943" width="8.85546875" style="1132" customWidth="1"/>
    <col min="6944" max="6944" width="54.7109375" style="1132" customWidth="1"/>
    <col min="6945" max="6945" width="10.85546875" style="1132" customWidth="1"/>
    <col min="6946" max="6946" width="8.7109375" style="1132" customWidth="1"/>
    <col min="6947" max="6947" width="13.28515625" style="1132" customWidth="1"/>
    <col min="6948" max="6948" width="8.85546875" style="1132" customWidth="1"/>
    <col min="6949" max="6949" width="9.85546875" style="1132" customWidth="1"/>
    <col min="6950" max="6950" width="8.85546875" style="1132" customWidth="1"/>
    <col min="6951" max="6951" width="54.7109375" style="1132" customWidth="1"/>
    <col min="6952" max="6952" width="12.140625" style="1132" customWidth="1"/>
    <col min="6953" max="6953" width="8.7109375" style="1132" customWidth="1"/>
    <col min="6954" max="6954" width="11.28515625" style="1132" customWidth="1"/>
    <col min="6955" max="6955" width="8.85546875" style="1132" customWidth="1"/>
    <col min="6956" max="6956" width="9.140625" style="1132"/>
    <col min="6957" max="6957" width="8.85546875" style="1132" customWidth="1"/>
    <col min="6958" max="6958" width="54.7109375" style="1132" customWidth="1"/>
    <col min="6959" max="6959" width="13.7109375" style="1132" customWidth="1"/>
    <col min="6960" max="6960" width="8.7109375" style="1132" customWidth="1"/>
    <col min="6961" max="6961" width="14.7109375" style="1132" customWidth="1"/>
    <col min="6962" max="6962" width="8.85546875" style="1132" customWidth="1"/>
    <col min="6963" max="6963" width="9.85546875" style="1132" customWidth="1"/>
    <col min="6964" max="6964" width="8.85546875" style="1132" customWidth="1"/>
    <col min="6965" max="6965" width="54.7109375" style="1132" customWidth="1"/>
    <col min="6966" max="6966" width="12.42578125" style="1132" customWidth="1"/>
    <col min="6967" max="6967" width="8.7109375" style="1132" customWidth="1"/>
    <col min="6968" max="6968" width="13.42578125" style="1132" customWidth="1"/>
    <col min="6969" max="6969" width="8.85546875" style="1132" customWidth="1"/>
    <col min="6970" max="6970" width="9.140625" style="1132" customWidth="1"/>
    <col min="6971" max="6971" width="8.85546875" style="1132" customWidth="1"/>
    <col min="6972" max="6972" width="54.7109375" style="1132" customWidth="1"/>
    <col min="6973" max="6973" width="10.7109375" style="1132" customWidth="1"/>
    <col min="6974" max="6974" width="8.7109375" style="1132" customWidth="1"/>
    <col min="6975" max="6975" width="13" style="1132" customWidth="1"/>
    <col min="6976" max="6976" width="8.85546875" style="1132" customWidth="1"/>
    <col min="6977" max="6977" width="9.140625" style="1132" customWidth="1"/>
    <col min="6978" max="6978" width="8.85546875" style="1132" customWidth="1"/>
    <col min="6979" max="6979" width="54.7109375" style="1132" customWidth="1"/>
    <col min="6980" max="6980" width="10.85546875" style="1132" customWidth="1"/>
    <col min="6981" max="6981" width="8.7109375" style="1132" customWidth="1"/>
    <col min="6982" max="6982" width="13" style="1132" customWidth="1"/>
    <col min="6983" max="6983" width="8.85546875" style="1132" customWidth="1"/>
    <col min="6984" max="6984" width="9.85546875" style="1132" customWidth="1"/>
    <col min="6985" max="6985" width="8.85546875" style="1132" customWidth="1"/>
    <col min="6986" max="7171" width="9.140625" style="1132"/>
    <col min="7172" max="7172" width="63" style="1132" customWidth="1"/>
    <col min="7173" max="7175" width="17.140625" style="1132" customWidth="1"/>
    <col min="7176" max="7179" width="15" style="1132" customWidth="1"/>
    <col min="7180" max="7180" width="13.140625" style="1132" customWidth="1"/>
    <col min="7181" max="7181" width="8.7109375" style="1132" customWidth="1"/>
    <col min="7182" max="7182" width="12.85546875" style="1132" customWidth="1"/>
    <col min="7183" max="7183" width="8.85546875" style="1132" customWidth="1"/>
    <col min="7184" max="7184" width="9.85546875" style="1132" customWidth="1"/>
    <col min="7185" max="7185" width="8.85546875" style="1132" customWidth="1"/>
    <col min="7186" max="7186" width="54.7109375" style="1132" customWidth="1"/>
    <col min="7187" max="7187" width="10.85546875" style="1132" customWidth="1"/>
    <col min="7188" max="7188" width="8.7109375" style="1132" customWidth="1"/>
    <col min="7189" max="7189" width="12.140625" style="1132" customWidth="1"/>
    <col min="7190" max="7190" width="8.85546875" style="1132" customWidth="1"/>
    <col min="7191" max="7191" width="9.85546875" style="1132" customWidth="1"/>
    <col min="7192" max="7192" width="8.85546875" style="1132" customWidth="1"/>
    <col min="7193" max="7193" width="54.7109375" style="1132" customWidth="1"/>
    <col min="7194" max="7194" width="10.85546875" style="1132" customWidth="1"/>
    <col min="7195" max="7195" width="8.7109375" style="1132" customWidth="1"/>
    <col min="7196" max="7196" width="12.28515625" style="1132" customWidth="1"/>
    <col min="7197" max="7197" width="8.85546875" style="1132" customWidth="1"/>
    <col min="7198" max="7198" width="9.85546875" style="1132" customWidth="1"/>
    <col min="7199" max="7199" width="8.85546875" style="1132" customWidth="1"/>
    <col min="7200" max="7200" width="54.7109375" style="1132" customWidth="1"/>
    <col min="7201" max="7201" width="10.85546875" style="1132" customWidth="1"/>
    <col min="7202" max="7202" width="8.7109375" style="1132" customWidth="1"/>
    <col min="7203" max="7203" width="13.28515625" style="1132" customWidth="1"/>
    <col min="7204" max="7204" width="8.85546875" style="1132" customWidth="1"/>
    <col min="7205" max="7205" width="9.85546875" style="1132" customWidth="1"/>
    <col min="7206" max="7206" width="8.85546875" style="1132" customWidth="1"/>
    <col min="7207" max="7207" width="54.7109375" style="1132" customWidth="1"/>
    <col min="7208" max="7208" width="12.140625" style="1132" customWidth="1"/>
    <col min="7209" max="7209" width="8.7109375" style="1132" customWidth="1"/>
    <col min="7210" max="7210" width="11.28515625" style="1132" customWidth="1"/>
    <col min="7211" max="7211" width="8.85546875" style="1132" customWidth="1"/>
    <col min="7212" max="7212" width="9.140625" style="1132"/>
    <col min="7213" max="7213" width="8.85546875" style="1132" customWidth="1"/>
    <col min="7214" max="7214" width="54.7109375" style="1132" customWidth="1"/>
    <col min="7215" max="7215" width="13.7109375" style="1132" customWidth="1"/>
    <col min="7216" max="7216" width="8.7109375" style="1132" customWidth="1"/>
    <col min="7217" max="7217" width="14.7109375" style="1132" customWidth="1"/>
    <col min="7218" max="7218" width="8.85546875" style="1132" customWidth="1"/>
    <col min="7219" max="7219" width="9.85546875" style="1132" customWidth="1"/>
    <col min="7220" max="7220" width="8.85546875" style="1132" customWidth="1"/>
    <col min="7221" max="7221" width="54.7109375" style="1132" customWidth="1"/>
    <col min="7222" max="7222" width="12.42578125" style="1132" customWidth="1"/>
    <col min="7223" max="7223" width="8.7109375" style="1132" customWidth="1"/>
    <col min="7224" max="7224" width="13.42578125" style="1132" customWidth="1"/>
    <col min="7225" max="7225" width="8.85546875" style="1132" customWidth="1"/>
    <col min="7226" max="7226" width="9.140625" style="1132" customWidth="1"/>
    <col min="7227" max="7227" width="8.85546875" style="1132" customWidth="1"/>
    <col min="7228" max="7228" width="54.7109375" style="1132" customWidth="1"/>
    <col min="7229" max="7229" width="10.7109375" style="1132" customWidth="1"/>
    <col min="7230" max="7230" width="8.7109375" style="1132" customWidth="1"/>
    <col min="7231" max="7231" width="13" style="1132" customWidth="1"/>
    <col min="7232" max="7232" width="8.85546875" style="1132" customWidth="1"/>
    <col min="7233" max="7233" width="9.140625" style="1132" customWidth="1"/>
    <col min="7234" max="7234" width="8.85546875" style="1132" customWidth="1"/>
    <col min="7235" max="7235" width="54.7109375" style="1132" customWidth="1"/>
    <col min="7236" max="7236" width="10.85546875" style="1132" customWidth="1"/>
    <col min="7237" max="7237" width="8.7109375" style="1132" customWidth="1"/>
    <col min="7238" max="7238" width="13" style="1132" customWidth="1"/>
    <col min="7239" max="7239" width="8.85546875" style="1132" customWidth="1"/>
    <col min="7240" max="7240" width="9.85546875" style="1132" customWidth="1"/>
    <col min="7241" max="7241" width="8.85546875" style="1132" customWidth="1"/>
    <col min="7242" max="7427" width="9.140625" style="1132"/>
    <col min="7428" max="7428" width="63" style="1132" customWidth="1"/>
    <col min="7429" max="7431" width="17.140625" style="1132" customWidth="1"/>
    <col min="7432" max="7435" width="15" style="1132" customWidth="1"/>
    <col min="7436" max="7436" width="13.140625" style="1132" customWidth="1"/>
    <col min="7437" max="7437" width="8.7109375" style="1132" customWidth="1"/>
    <col min="7438" max="7438" width="12.85546875" style="1132" customWidth="1"/>
    <col min="7439" max="7439" width="8.85546875" style="1132" customWidth="1"/>
    <col min="7440" max="7440" width="9.85546875" style="1132" customWidth="1"/>
    <col min="7441" max="7441" width="8.85546875" style="1132" customWidth="1"/>
    <col min="7442" max="7442" width="54.7109375" style="1132" customWidth="1"/>
    <col min="7443" max="7443" width="10.85546875" style="1132" customWidth="1"/>
    <col min="7444" max="7444" width="8.7109375" style="1132" customWidth="1"/>
    <col min="7445" max="7445" width="12.140625" style="1132" customWidth="1"/>
    <col min="7446" max="7446" width="8.85546875" style="1132" customWidth="1"/>
    <col min="7447" max="7447" width="9.85546875" style="1132" customWidth="1"/>
    <col min="7448" max="7448" width="8.85546875" style="1132" customWidth="1"/>
    <col min="7449" max="7449" width="54.7109375" style="1132" customWidth="1"/>
    <col min="7450" max="7450" width="10.85546875" style="1132" customWidth="1"/>
    <col min="7451" max="7451" width="8.7109375" style="1132" customWidth="1"/>
    <col min="7452" max="7452" width="12.28515625" style="1132" customWidth="1"/>
    <col min="7453" max="7453" width="8.85546875" style="1132" customWidth="1"/>
    <col min="7454" max="7454" width="9.85546875" style="1132" customWidth="1"/>
    <col min="7455" max="7455" width="8.85546875" style="1132" customWidth="1"/>
    <col min="7456" max="7456" width="54.7109375" style="1132" customWidth="1"/>
    <col min="7457" max="7457" width="10.85546875" style="1132" customWidth="1"/>
    <col min="7458" max="7458" width="8.7109375" style="1132" customWidth="1"/>
    <col min="7459" max="7459" width="13.28515625" style="1132" customWidth="1"/>
    <col min="7460" max="7460" width="8.85546875" style="1132" customWidth="1"/>
    <col min="7461" max="7461" width="9.85546875" style="1132" customWidth="1"/>
    <col min="7462" max="7462" width="8.85546875" style="1132" customWidth="1"/>
    <col min="7463" max="7463" width="54.7109375" style="1132" customWidth="1"/>
    <col min="7464" max="7464" width="12.140625" style="1132" customWidth="1"/>
    <col min="7465" max="7465" width="8.7109375" style="1132" customWidth="1"/>
    <col min="7466" max="7466" width="11.28515625" style="1132" customWidth="1"/>
    <col min="7467" max="7467" width="8.85546875" style="1132" customWidth="1"/>
    <col min="7468" max="7468" width="9.140625" style="1132"/>
    <col min="7469" max="7469" width="8.85546875" style="1132" customWidth="1"/>
    <col min="7470" max="7470" width="54.7109375" style="1132" customWidth="1"/>
    <col min="7471" max="7471" width="13.7109375" style="1132" customWidth="1"/>
    <col min="7472" max="7472" width="8.7109375" style="1132" customWidth="1"/>
    <col min="7473" max="7473" width="14.7109375" style="1132" customWidth="1"/>
    <col min="7474" max="7474" width="8.85546875" style="1132" customWidth="1"/>
    <col min="7475" max="7475" width="9.85546875" style="1132" customWidth="1"/>
    <col min="7476" max="7476" width="8.85546875" style="1132" customWidth="1"/>
    <col min="7477" max="7477" width="54.7109375" style="1132" customWidth="1"/>
    <col min="7478" max="7478" width="12.42578125" style="1132" customWidth="1"/>
    <col min="7479" max="7479" width="8.7109375" style="1132" customWidth="1"/>
    <col min="7480" max="7480" width="13.42578125" style="1132" customWidth="1"/>
    <col min="7481" max="7481" width="8.85546875" style="1132" customWidth="1"/>
    <col min="7482" max="7482" width="9.140625" style="1132" customWidth="1"/>
    <col min="7483" max="7483" width="8.85546875" style="1132" customWidth="1"/>
    <col min="7484" max="7484" width="54.7109375" style="1132" customWidth="1"/>
    <col min="7485" max="7485" width="10.7109375" style="1132" customWidth="1"/>
    <col min="7486" max="7486" width="8.7109375" style="1132" customWidth="1"/>
    <col min="7487" max="7487" width="13" style="1132" customWidth="1"/>
    <col min="7488" max="7488" width="8.85546875" style="1132" customWidth="1"/>
    <col min="7489" max="7489" width="9.140625" style="1132" customWidth="1"/>
    <col min="7490" max="7490" width="8.85546875" style="1132" customWidth="1"/>
    <col min="7491" max="7491" width="54.7109375" style="1132" customWidth="1"/>
    <col min="7492" max="7492" width="10.85546875" style="1132" customWidth="1"/>
    <col min="7493" max="7493" width="8.7109375" style="1132" customWidth="1"/>
    <col min="7494" max="7494" width="13" style="1132" customWidth="1"/>
    <col min="7495" max="7495" width="8.85546875" style="1132" customWidth="1"/>
    <col min="7496" max="7496" width="9.85546875" style="1132" customWidth="1"/>
    <col min="7497" max="7497" width="8.85546875" style="1132" customWidth="1"/>
    <col min="7498" max="7683" width="9.140625" style="1132"/>
    <col min="7684" max="7684" width="63" style="1132" customWidth="1"/>
    <col min="7685" max="7687" width="17.140625" style="1132" customWidth="1"/>
    <col min="7688" max="7691" width="15" style="1132" customWidth="1"/>
    <col min="7692" max="7692" width="13.140625" style="1132" customWidth="1"/>
    <col min="7693" max="7693" width="8.7109375" style="1132" customWidth="1"/>
    <col min="7694" max="7694" width="12.85546875" style="1132" customWidth="1"/>
    <col min="7695" max="7695" width="8.85546875" style="1132" customWidth="1"/>
    <col min="7696" max="7696" width="9.85546875" style="1132" customWidth="1"/>
    <col min="7697" max="7697" width="8.85546875" style="1132" customWidth="1"/>
    <col min="7698" max="7698" width="54.7109375" style="1132" customWidth="1"/>
    <col min="7699" max="7699" width="10.85546875" style="1132" customWidth="1"/>
    <col min="7700" max="7700" width="8.7109375" style="1132" customWidth="1"/>
    <col min="7701" max="7701" width="12.140625" style="1132" customWidth="1"/>
    <col min="7702" max="7702" width="8.85546875" style="1132" customWidth="1"/>
    <col min="7703" max="7703" width="9.85546875" style="1132" customWidth="1"/>
    <col min="7704" max="7704" width="8.85546875" style="1132" customWidth="1"/>
    <col min="7705" max="7705" width="54.7109375" style="1132" customWidth="1"/>
    <col min="7706" max="7706" width="10.85546875" style="1132" customWidth="1"/>
    <col min="7707" max="7707" width="8.7109375" style="1132" customWidth="1"/>
    <col min="7708" max="7708" width="12.28515625" style="1132" customWidth="1"/>
    <col min="7709" max="7709" width="8.85546875" style="1132" customWidth="1"/>
    <col min="7710" max="7710" width="9.85546875" style="1132" customWidth="1"/>
    <col min="7711" max="7711" width="8.85546875" style="1132" customWidth="1"/>
    <col min="7712" max="7712" width="54.7109375" style="1132" customWidth="1"/>
    <col min="7713" max="7713" width="10.85546875" style="1132" customWidth="1"/>
    <col min="7714" max="7714" width="8.7109375" style="1132" customWidth="1"/>
    <col min="7715" max="7715" width="13.28515625" style="1132" customWidth="1"/>
    <col min="7716" max="7716" width="8.85546875" style="1132" customWidth="1"/>
    <col min="7717" max="7717" width="9.85546875" style="1132" customWidth="1"/>
    <col min="7718" max="7718" width="8.85546875" style="1132" customWidth="1"/>
    <col min="7719" max="7719" width="54.7109375" style="1132" customWidth="1"/>
    <col min="7720" max="7720" width="12.140625" style="1132" customWidth="1"/>
    <col min="7721" max="7721" width="8.7109375" style="1132" customWidth="1"/>
    <col min="7722" max="7722" width="11.28515625" style="1132" customWidth="1"/>
    <col min="7723" max="7723" width="8.85546875" style="1132" customWidth="1"/>
    <col min="7724" max="7724" width="9.140625" style="1132"/>
    <col min="7725" max="7725" width="8.85546875" style="1132" customWidth="1"/>
    <col min="7726" max="7726" width="54.7109375" style="1132" customWidth="1"/>
    <col min="7727" max="7727" width="13.7109375" style="1132" customWidth="1"/>
    <col min="7728" max="7728" width="8.7109375" style="1132" customWidth="1"/>
    <col min="7729" max="7729" width="14.7109375" style="1132" customWidth="1"/>
    <col min="7730" max="7730" width="8.85546875" style="1132" customWidth="1"/>
    <col min="7731" max="7731" width="9.85546875" style="1132" customWidth="1"/>
    <col min="7732" max="7732" width="8.85546875" style="1132" customWidth="1"/>
    <col min="7733" max="7733" width="54.7109375" style="1132" customWidth="1"/>
    <col min="7734" max="7734" width="12.42578125" style="1132" customWidth="1"/>
    <col min="7735" max="7735" width="8.7109375" style="1132" customWidth="1"/>
    <col min="7736" max="7736" width="13.42578125" style="1132" customWidth="1"/>
    <col min="7737" max="7737" width="8.85546875" style="1132" customWidth="1"/>
    <col min="7738" max="7738" width="9.140625" style="1132" customWidth="1"/>
    <col min="7739" max="7739" width="8.85546875" style="1132" customWidth="1"/>
    <col min="7740" max="7740" width="54.7109375" style="1132" customWidth="1"/>
    <col min="7741" max="7741" width="10.7109375" style="1132" customWidth="1"/>
    <col min="7742" max="7742" width="8.7109375" style="1132" customWidth="1"/>
    <col min="7743" max="7743" width="13" style="1132" customWidth="1"/>
    <col min="7744" max="7744" width="8.85546875" style="1132" customWidth="1"/>
    <col min="7745" max="7745" width="9.140625" style="1132" customWidth="1"/>
    <col min="7746" max="7746" width="8.85546875" style="1132" customWidth="1"/>
    <col min="7747" max="7747" width="54.7109375" style="1132" customWidth="1"/>
    <col min="7748" max="7748" width="10.85546875" style="1132" customWidth="1"/>
    <col min="7749" max="7749" width="8.7109375" style="1132" customWidth="1"/>
    <col min="7750" max="7750" width="13" style="1132" customWidth="1"/>
    <col min="7751" max="7751" width="8.85546875" style="1132" customWidth="1"/>
    <col min="7752" max="7752" width="9.85546875" style="1132" customWidth="1"/>
    <col min="7753" max="7753" width="8.85546875" style="1132" customWidth="1"/>
    <col min="7754" max="7939" width="9.140625" style="1132"/>
    <col min="7940" max="7940" width="63" style="1132" customWidth="1"/>
    <col min="7941" max="7943" width="17.140625" style="1132" customWidth="1"/>
    <col min="7944" max="7947" width="15" style="1132" customWidth="1"/>
    <col min="7948" max="7948" width="13.140625" style="1132" customWidth="1"/>
    <col min="7949" max="7949" width="8.7109375" style="1132" customWidth="1"/>
    <col min="7950" max="7950" width="12.85546875" style="1132" customWidth="1"/>
    <col min="7951" max="7951" width="8.85546875" style="1132" customWidth="1"/>
    <col min="7952" max="7952" width="9.85546875" style="1132" customWidth="1"/>
    <col min="7953" max="7953" width="8.85546875" style="1132" customWidth="1"/>
    <col min="7954" max="7954" width="54.7109375" style="1132" customWidth="1"/>
    <col min="7955" max="7955" width="10.85546875" style="1132" customWidth="1"/>
    <col min="7956" max="7956" width="8.7109375" style="1132" customWidth="1"/>
    <col min="7957" max="7957" width="12.140625" style="1132" customWidth="1"/>
    <col min="7958" max="7958" width="8.85546875" style="1132" customWidth="1"/>
    <col min="7959" max="7959" width="9.85546875" style="1132" customWidth="1"/>
    <col min="7960" max="7960" width="8.85546875" style="1132" customWidth="1"/>
    <col min="7961" max="7961" width="54.7109375" style="1132" customWidth="1"/>
    <col min="7962" max="7962" width="10.85546875" style="1132" customWidth="1"/>
    <col min="7963" max="7963" width="8.7109375" style="1132" customWidth="1"/>
    <col min="7964" max="7964" width="12.28515625" style="1132" customWidth="1"/>
    <col min="7965" max="7965" width="8.85546875" style="1132" customWidth="1"/>
    <col min="7966" max="7966" width="9.85546875" style="1132" customWidth="1"/>
    <col min="7967" max="7967" width="8.85546875" style="1132" customWidth="1"/>
    <col min="7968" max="7968" width="54.7109375" style="1132" customWidth="1"/>
    <col min="7969" max="7969" width="10.85546875" style="1132" customWidth="1"/>
    <col min="7970" max="7970" width="8.7109375" style="1132" customWidth="1"/>
    <col min="7971" max="7971" width="13.28515625" style="1132" customWidth="1"/>
    <col min="7972" max="7972" width="8.85546875" style="1132" customWidth="1"/>
    <col min="7973" max="7973" width="9.85546875" style="1132" customWidth="1"/>
    <col min="7974" max="7974" width="8.85546875" style="1132" customWidth="1"/>
    <col min="7975" max="7975" width="54.7109375" style="1132" customWidth="1"/>
    <col min="7976" max="7976" width="12.140625" style="1132" customWidth="1"/>
    <col min="7977" max="7977" width="8.7109375" style="1132" customWidth="1"/>
    <col min="7978" max="7978" width="11.28515625" style="1132" customWidth="1"/>
    <col min="7979" max="7979" width="8.85546875" style="1132" customWidth="1"/>
    <col min="7980" max="7980" width="9.140625" style="1132"/>
    <col min="7981" max="7981" width="8.85546875" style="1132" customWidth="1"/>
    <col min="7982" max="7982" width="54.7109375" style="1132" customWidth="1"/>
    <col min="7983" max="7983" width="13.7109375" style="1132" customWidth="1"/>
    <col min="7984" max="7984" width="8.7109375" style="1132" customWidth="1"/>
    <col min="7985" max="7985" width="14.7109375" style="1132" customWidth="1"/>
    <col min="7986" max="7986" width="8.85546875" style="1132" customWidth="1"/>
    <col min="7987" max="7987" width="9.85546875" style="1132" customWidth="1"/>
    <col min="7988" max="7988" width="8.85546875" style="1132" customWidth="1"/>
    <col min="7989" max="7989" width="54.7109375" style="1132" customWidth="1"/>
    <col min="7990" max="7990" width="12.42578125" style="1132" customWidth="1"/>
    <col min="7991" max="7991" width="8.7109375" style="1132" customWidth="1"/>
    <col min="7992" max="7992" width="13.42578125" style="1132" customWidth="1"/>
    <col min="7993" max="7993" width="8.85546875" style="1132" customWidth="1"/>
    <col min="7994" max="7994" width="9.140625" style="1132" customWidth="1"/>
    <col min="7995" max="7995" width="8.85546875" style="1132" customWidth="1"/>
    <col min="7996" max="7996" width="54.7109375" style="1132" customWidth="1"/>
    <col min="7997" max="7997" width="10.7109375" style="1132" customWidth="1"/>
    <col min="7998" max="7998" width="8.7109375" style="1132" customWidth="1"/>
    <col min="7999" max="7999" width="13" style="1132" customWidth="1"/>
    <col min="8000" max="8000" width="8.85546875" style="1132" customWidth="1"/>
    <col min="8001" max="8001" width="9.140625" style="1132" customWidth="1"/>
    <col min="8002" max="8002" width="8.85546875" style="1132" customWidth="1"/>
    <col min="8003" max="8003" width="54.7109375" style="1132" customWidth="1"/>
    <col min="8004" max="8004" width="10.85546875" style="1132" customWidth="1"/>
    <col min="8005" max="8005" width="8.7109375" style="1132" customWidth="1"/>
    <col min="8006" max="8006" width="13" style="1132" customWidth="1"/>
    <col min="8007" max="8007" width="8.85546875" style="1132" customWidth="1"/>
    <col min="8008" max="8008" width="9.85546875" style="1132" customWidth="1"/>
    <col min="8009" max="8009" width="8.85546875" style="1132" customWidth="1"/>
    <col min="8010" max="8195" width="9.140625" style="1132"/>
    <col min="8196" max="8196" width="63" style="1132" customWidth="1"/>
    <col min="8197" max="8199" width="17.140625" style="1132" customWidth="1"/>
    <col min="8200" max="8203" width="15" style="1132" customWidth="1"/>
    <col min="8204" max="8204" width="13.140625" style="1132" customWidth="1"/>
    <col min="8205" max="8205" width="8.7109375" style="1132" customWidth="1"/>
    <col min="8206" max="8206" width="12.85546875" style="1132" customWidth="1"/>
    <col min="8207" max="8207" width="8.85546875" style="1132" customWidth="1"/>
    <col min="8208" max="8208" width="9.85546875" style="1132" customWidth="1"/>
    <col min="8209" max="8209" width="8.85546875" style="1132" customWidth="1"/>
    <col min="8210" max="8210" width="54.7109375" style="1132" customWidth="1"/>
    <col min="8211" max="8211" width="10.85546875" style="1132" customWidth="1"/>
    <col min="8212" max="8212" width="8.7109375" style="1132" customWidth="1"/>
    <col min="8213" max="8213" width="12.140625" style="1132" customWidth="1"/>
    <col min="8214" max="8214" width="8.85546875" style="1132" customWidth="1"/>
    <col min="8215" max="8215" width="9.85546875" style="1132" customWidth="1"/>
    <col min="8216" max="8216" width="8.85546875" style="1132" customWidth="1"/>
    <col min="8217" max="8217" width="54.7109375" style="1132" customWidth="1"/>
    <col min="8218" max="8218" width="10.85546875" style="1132" customWidth="1"/>
    <col min="8219" max="8219" width="8.7109375" style="1132" customWidth="1"/>
    <col min="8220" max="8220" width="12.28515625" style="1132" customWidth="1"/>
    <col min="8221" max="8221" width="8.85546875" style="1132" customWidth="1"/>
    <col min="8222" max="8222" width="9.85546875" style="1132" customWidth="1"/>
    <col min="8223" max="8223" width="8.85546875" style="1132" customWidth="1"/>
    <col min="8224" max="8224" width="54.7109375" style="1132" customWidth="1"/>
    <col min="8225" max="8225" width="10.85546875" style="1132" customWidth="1"/>
    <col min="8226" max="8226" width="8.7109375" style="1132" customWidth="1"/>
    <col min="8227" max="8227" width="13.28515625" style="1132" customWidth="1"/>
    <col min="8228" max="8228" width="8.85546875" style="1132" customWidth="1"/>
    <col min="8229" max="8229" width="9.85546875" style="1132" customWidth="1"/>
    <col min="8230" max="8230" width="8.85546875" style="1132" customWidth="1"/>
    <col min="8231" max="8231" width="54.7109375" style="1132" customWidth="1"/>
    <col min="8232" max="8232" width="12.140625" style="1132" customWidth="1"/>
    <col min="8233" max="8233" width="8.7109375" style="1132" customWidth="1"/>
    <col min="8234" max="8234" width="11.28515625" style="1132" customWidth="1"/>
    <col min="8235" max="8235" width="8.85546875" style="1132" customWidth="1"/>
    <col min="8236" max="8236" width="9.140625" style="1132"/>
    <col min="8237" max="8237" width="8.85546875" style="1132" customWidth="1"/>
    <col min="8238" max="8238" width="54.7109375" style="1132" customWidth="1"/>
    <col min="8239" max="8239" width="13.7109375" style="1132" customWidth="1"/>
    <col min="8240" max="8240" width="8.7109375" style="1132" customWidth="1"/>
    <col min="8241" max="8241" width="14.7109375" style="1132" customWidth="1"/>
    <col min="8242" max="8242" width="8.85546875" style="1132" customWidth="1"/>
    <col min="8243" max="8243" width="9.85546875" style="1132" customWidth="1"/>
    <col min="8244" max="8244" width="8.85546875" style="1132" customWidth="1"/>
    <col min="8245" max="8245" width="54.7109375" style="1132" customWidth="1"/>
    <col min="8246" max="8246" width="12.42578125" style="1132" customWidth="1"/>
    <col min="8247" max="8247" width="8.7109375" style="1132" customWidth="1"/>
    <col min="8248" max="8248" width="13.42578125" style="1132" customWidth="1"/>
    <col min="8249" max="8249" width="8.85546875" style="1132" customWidth="1"/>
    <col min="8250" max="8250" width="9.140625" style="1132" customWidth="1"/>
    <col min="8251" max="8251" width="8.85546875" style="1132" customWidth="1"/>
    <col min="8252" max="8252" width="54.7109375" style="1132" customWidth="1"/>
    <col min="8253" max="8253" width="10.7109375" style="1132" customWidth="1"/>
    <col min="8254" max="8254" width="8.7109375" style="1132" customWidth="1"/>
    <col min="8255" max="8255" width="13" style="1132" customWidth="1"/>
    <col min="8256" max="8256" width="8.85546875" style="1132" customWidth="1"/>
    <col min="8257" max="8257" width="9.140625" style="1132" customWidth="1"/>
    <col min="8258" max="8258" width="8.85546875" style="1132" customWidth="1"/>
    <col min="8259" max="8259" width="54.7109375" style="1132" customWidth="1"/>
    <col min="8260" max="8260" width="10.85546875" style="1132" customWidth="1"/>
    <col min="8261" max="8261" width="8.7109375" style="1132" customWidth="1"/>
    <col min="8262" max="8262" width="13" style="1132" customWidth="1"/>
    <col min="8263" max="8263" width="8.85546875" style="1132" customWidth="1"/>
    <col min="8264" max="8264" width="9.85546875" style="1132" customWidth="1"/>
    <col min="8265" max="8265" width="8.85546875" style="1132" customWidth="1"/>
    <col min="8266" max="8451" width="9.140625" style="1132"/>
    <col min="8452" max="8452" width="63" style="1132" customWidth="1"/>
    <col min="8453" max="8455" width="17.140625" style="1132" customWidth="1"/>
    <col min="8456" max="8459" width="15" style="1132" customWidth="1"/>
    <col min="8460" max="8460" width="13.140625" style="1132" customWidth="1"/>
    <col min="8461" max="8461" width="8.7109375" style="1132" customWidth="1"/>
    <col min="8462" max="8462" width="12.85546875" style="1132" customWidth="1"/>
    <col min="8463" max="8463" width="8.85546875" style="1132" customWidth="1"/>
    <col min="8464" max="8464" width="9.85546875" style="1132" customWidth="1"/>
    <col min="8465" max="8465" width="8.85546875" style="1132" customWidth="1"/>
    <col min="8466" max="8466" width="54.7109375" style="1132" customWidth="1"/>
    <col min="8467" max="8467" width="10.85546875" style="1132" customWidth="1"/>
    <col min="8468" max="8468" width="8.7109375" style="1132" customWidth="1"/>
    <col min="8469" max="8469" width="12.140625" style="1132" customWidth="1"/>
    <col min="8470" max="8470" width="8.85546875" style="1132" customWidth="1"/>
    <col min="8471" max="8471" width="9.85546875" style="1132" customWidth="1"/>
    <col min="8472" max="8472" width="8.85546875" style="1132" customWidth="1"/>
    <col min="8473" max="8473" width="54.7109375" style="1132" customWidth="1"/>
    <col min="8474" max="8474" width="10.85546875" style="1132" customWidth="1"/>
    <col min="8475" max="8475" width="8.7109375" style="1132" customWidth="1"/>
    <col min="8476" max="8476" width="12.28515625" style="1132" customWidth="1"/>
    <col min="8477" max="8477" width="8.85546875" style="1132" customWidth="1"/>
    <col min="8478" max="8478" width="9.85546875" style="1132" customWidth="1"/>
    <col min="8479" max="8479" width="8.85546875" style="1132" customWidth="1"/>
    <col min="8480" max="8480" width="54.7109375" style="1132" customWidth="1"/>
    <col min="8481" max="8481" width="10.85546875" style="1132" customWidth="1"/>
    <col min="8482" max="8482" width="8.7109375" style="1132" customWidth="1"/>
    <col min="8483" max="8483" width="13.28515625" style="1132" customWidth="1"/>
    <col min="8484" max="8484" width="8.85546875" style="1132" customWidth="1"/>
    <col min="8485" max="8485" width="9.85546875" style="1132" customWidth="1"/>
    <col min="8486" max="8486" width="8.85546875" style="1132" customWidth="1"/>
    <col min="8487" max="8487" width="54.7109375" style="1132" customWidth="1"/>
    <col min="8488" max="8488" width="12.140625" style="1132" customWidth="1"/>
    <col min="8489" max="8489" width="8.7109375" style="1132" customWidth="1"/>
    <col min="8490" max="8490" width="11.28515625" style="1132" customWidth="1"/>
    <col min="8491" max="8491" width="8.85546875" style="1132" customWidth="1"/>
    <col min="8492" max="8492" width="9.140625" style="1132"/>
    <col min="8493" max="8493" width="8.85546875" style="1132" customWidth="1"/>
    <col min="8494" max="8494" width="54.7109375" style="1132" customWidth="1"/>
    <col min="8495" max="8495" width="13.7109375" style="1132" customWidth="1"/>
    <col min="8496" max="8496" width="8.7109375" style="1132" customWidth="1"/>
    <col min="8497" max="8497" width="14.7109375" style="1132" customWidth="1"/>
    <col min="8498" max="8498" width="8.85546875" style="1132" customWidth="1"/>
    <col min="8499" max="8499" width="9.85546875" style="1132" customWidth="1"/>
    <col min="8500" max="8500" width="8.85546875" style="1132" customWidth="1"/>
    <col min="8501" max="8501" width="54.7109375" style="1132" customWidth="1"/>
    <col min="8502" max="8502" width="12.42578125" style="1132" customWidth="1"/>
    <col min="8503" max="8503" width="8.7109375" style="1132" customWidth="1"/>
    <col min="8504" max="8504" width="13.42578125" style="1132" customWidth="1"/>
    <col min="8505" max="8505" width="8.85546875" style="1132" customWidth="1"/>
    <col min="8506" max="8506" width="9.140625" style="1132" customWidth="1"/>
    <col min="8507" max="8507" width="8.85546875" style="1132" customWidth="1"/>
    <col min="8508" max="8508" width="54.7109375" style="1132" customWidth="1"/>
    <col min="8509" max="8509" width="10.7109375" style="1132" customWidth="1"/>
    <col min="8510" max="8510" width="8.7109375" style="1132" customWidth="1"/>
    <col min="8511" max="8511" width="13" style="1132" customWidth="1"/>
    <col min="8512" max="8512" width="8.85546875" style="1132" customWidth="1"/>
    <col min="8513" max="8513" width="9.140625" style="1132" customWidth="1"/>
    <col min="8514" max="8514" width="8.85546875" style="1132" customWidth="1"/>
    <col min="8515" max="8515" width="54.7109375" style="1132" customWidth="1"/>
    <col min="8516" max="8516" width="10.85546875" style="1132" customWidth="1"/>
    <col min="8517" max="8517" width="8.7109375" style="1132" customWidth="1"/>
    <col min="8518" max="8518" width="13" style="1132" customWidth="1"/>
    <col min="8519" max="8519" width="8.85546875" style="1132" customWidth="1"/>
    <col min="8520" max="8520" width="9.85546875" style="1132" customWidth="1"/>
    <col min="8521" max="8521" width="8.85546875" style="1132" customWidth="1"/>
    <col min="8522" max="8707" width="9.140625" style="1132"/>
    <col min="8708" max="8708" width="63" style="1132" customWidth="1"/>
    <col min="8709" max="8711" width="17.140625" style="1132" customWidth="1"/>
    <col min="8712" max="8715" width="15" style="1132" customWidth="1"/>
    <col min="8716" max="8716" width="13.140625" style="1132" customWidth="1"/>
    <col min="8717" max="8717" width="8.7109375" style="1132" customWidth="1"/>
    <col min="8718" max="8718" width="12.85546875" style="1132" customWidth="1"/>
    <col min="8719" max="8719" width="8.85546875" style="1132" customWidth="1"/>
    <col min="8720" max="8720" width="9.85546875" style="1132" customWidth="1"/>
    <col min="8721" max="8721" width="8.85546875" style="1132" customWidth="1"/>
    <col min="8722" max="8722" width="54.7109375" style="1132" customWidth="1"/>
    <col min="8723" max="8723" width="10.85546875" style="1132" customWidth="1"/>
    <col min="8724" max="8724" width="8.7109375" style="1132" customWidth="1"/>
    <col min="8725" max="8725" width="12.140625" style="1132" customWidth="1"/>
    <col min="8726" max="8726" width="8.85546875" style="1132" customWidth="1"/>
    <col min="8727" max="8727" width="9.85546875" style="1132" customWidth="1"/>
    <col min="8728" max="8728" width="8.85546875" style="1132" customWidth="1"/>
    <col min="8729" max="8729" width="54.7109375" style="1132" customWidth="1"/>
    <col min="8730" max="8730" width="10.85546875" style="1132" customWidth="1"/>
    <col min="8731" max="8731" width="8.7109375" style="1132" customWidth="1"/>
    <col min="8732" max="8732" width="12.28515625" style="1132" customWidth="1"/>
    <col min="8733" max="8733" width="8.85546875" style="1132" customWidth="1"/>
    <col min="8734" max="8734" width="9.85546875" style="1132" customWidth="1"/>
    <col min="8735" max="8735" width="8.85546875" style="1132" customWidth="1"/>
    <col min="8736" max="8736" width="54.7109375" style="1132" customWidth="1"/>
    <col min="8737" max="8737" width="10.85546875" style="1132" customWidth="1"/>
    <col min="8738" max="8738" width="8.7109375" style="1132" customWidth="1"/>
    <col min="8739" max="8739" width="13.28515625" style="1132" customWidth="1"/>
    <col min="8740" max="8740" width="8.85546875" style="1132" customWidth="1"/>
    <col min="8741" max="8741" width="9.85546875" style="1132" customWidth="1"/>
    <col min="8742" max="8742" width="8.85546875" style="1132" customWidth="1"/>
    <col min="8743" max="8743" width="54.7109375" style="1132" customWidth="1"/>
    <col min="8744" max="8744" width="12.140625" style="1132" customWidth="1"/>
    <col min="8745" max="8745" width="8.7109375" style="1132" customWidth="1"/>
    <col min="8746" max="8746" width="11.28515625" style="1132" customWidth="1"/>
    <col min="8747" max="8747" width="8.85546875" style="1132" customWidth="1"/>
    <col min="8748" max="8748" width="9.140625" style="1132"/>
    <col min="8749" max="8749" width="8.85546875" style="1132" customWidth="1"/>
    <col min="8750" max="8750" width="54.7109375" style="1132" customWidth="1"/>
    <col min="8751" max="8751" width="13.7109375" style="1132" customWidth="1"/>
    <col min="8752" max="8752" width="8.7109375" style="1132" customWidth="1"/>
    <col min="8753" max="8753" width="14.7109375" style="1132" customWidth="1"/>
    <col min="8754" max="8754" width="8.85546875" style="1132" customWidth="1"/>
    <col min="8755" max="8755" width="9.85546875" style="1132" customWidth="1"/>
    <col min="8756" max="8756" width="8.85546875" style="1132" customWidth="1"/>
    <col min="8757" max="8757" width="54.7109375" style="1132" customWidth="1"/>
    <col min="8758" max="8758" width="12.42578125" style="1132" customWidth="1"/>
    <col min="8759" max="8759" width="8.7109375" style="1132" customWidth="1"/>
    <col min="8760" max="8760" width="13.42578125" style="1132" customWidth="1"/>
    <col min="8761" max="8761" width="8.85546875" style="1132" customWidth="1"/>
    <col min="8762" max="8762" width="9.140625" style="1132" customWidth="1"/>
    <col min="8763" max="8763" width="8.85546875" style="1132" customWidth="1"/>
    <col min="8764" max="8764" width="54.7109375" style="1132" customWidth="1"/>
    <col min="8765" max="8765" width="10.7109375" style="1132" customWidth="1"/>
    <col min="8766" max="8766" width="8.7109375" style="1132" customWidth="1"/>
    <col min="8767" max="8767" width="13" style="1132" customWidth="1"/>
    <col min="8768" max="8768" width="8.85546875" style="1132" customWidth="1"/>
    <col min="8769" max="8769" width="9.140625" style="1132" customWidth="1"/>
    <col min="8770" max="8770" width="8.85546875" style="1132" customWidth="1"/>
    <col min="8771" max="8771" width="54.7109375" style="1132" customWidth="1"/>
    <col min="8772" max="8772" width="10.85546875" style="1132" customWidth="1"/>
    <col min="8773" max="8773" width="8.7109375" style="1132" customWidth="1"/>
    <col min="8774" max="8774" width="13" style="1132" customWidth="1"/>
    <col min="8775" max="8775" width="8.85546875" style="1132" customWidth="1"/>
    <col min="8776" max="8776" width="9.85546875" style="1132" customWidth="1"/>
    <col min="8777" max="8777" width="8.85546875" style="1132" customWidth="1"/>
    <col min="8778" max="8963" width="9.140625" style="1132"/>
    <col min="8964" max="8964" width="63" style="1132" customWidth="1"/>
    <col min="8965" max="8967" width="17.140625" style="1132" customWidth="1"/>
    <col min="8968" max="8971" width="15" style="1132" customWidth="1"/>
    <col min="8972" max="8972" width="13.140625" style="1132" customWidth="1"/>
    <col min="8973" max="8973" width="8.7109375" style="1132" customWidth="1"/>
    <col min="8974" max="8974" width="12.85546875" style="1132" customWidth="1"/>
    <col min="8975" max="8975" width="8.85546875" style="1132" customWidth="1"/>
    <col min="8976" max="8976" width="9.85546875" style="1132" customWidth="1"/>
    <col min="8977" max="8977" width="8.85546875" style="1132" customWidth="1"/>
    <col min="8978" max="8978" width="54.7109375" style="1132" customWidth="1"/>
    <col min="8979" max="8979" width="10.85546875" style="1132" customWidth="1"/>
    <col min="8980" max="8980" width="8.7109375" style="1132" customWidth="1"/>
    <col min="8981" max="8981" width="12.140625" style="1132" customWidth="1"/>
    <col min="8982" max="8982" width="8.85546875" style="1132" customWidth="1"/>
    <col min="8983" max="8983" width="9.85546875" style="1132" customWidth="1"/>
    <col min="8984" max="8984" width="8.85546875" style="1132" customWidth="1"/>
    <col min="8985" max="8985" width="54.7109375" style="1132" customWidth="1"/>
    <col min="8986" max="8986" width="10.85546875" style="1132" customWidth="1"/>
    <col min="8987" max="8987" width="8.7109375" style="1132" customWidth="1"/>
    <col min="8988" max="8988" width="12.28515625" style="1132" customWidth="1"/>
    <col min="8989" max="8989" width="8.85546875" style="1132" customWidth="1"/>
    <col min="8990" max="8990" width="9.85546875" style="1132" customWidth="1"/>
    <col min="8991" max="8991" width="8.85546875" style="1132" customWidth="1"/>
    <col min="8992" max="8992" width="54.7109375" style="1132" customWidth="1"/>
    <col min="8993" max="8993" width="10.85546875" style="1132" customWidth="1"/>
    <col min="8994" max="8994" width="8.7109375" style="1132" customWidth="1"/>
    <col min="8995" max="8995" width="13.28515625" style="1132" customWidth="1"/>
    <col min="8996" max="8996" width="8.85546875" style="1132" customWidth="1"/>
    <col min="8997" max="8997" width="9.85546875" style="1132" customWidth="1"/>
    <col min="8998" max="8998" width="8.85546875" style="1132" customWidth="1"/>
    <col min="8999" max="8999" width="54.7109375" style="1132" customWidth="1"/>
    <col min="9000" max="9000" width="12.140625" style="1132" customWidth="1"/>
    <col min="9001" max="9001" width="8.7109375" style="1132" customWidth="1"/>
    <col min="9002" max="9002" width="11.28515625" style="1132" customWidth="1"/>
    <col min="9003" max="9003" width="8.85546875" style="1132" customWidth="1"/>
    <col min="9004" max="9004" width="9.140625" style="1132"/>
    <col min="9005" max="9005" width="8.85546875" style="1132" customWidth="1"/>
    <col min="9006" max="9006" width="54.7109375" style="1132" customWidth="1"/>
    <col min="9007" max="9007" width="13.7109375" style="1132" customWidth="1"/>
    <col min="9008" max="9008" width="8.7109375" style="1132" customWidth="1"/>
    <col min="9009" max="9009" width="14.7109375" style="1132" customWidth="1"/>
    <col min="9010" max="9010" width="8.85546875" style="1132" customWidth="1"/>
    <col min="9011" max="9011" width="9.85546875" style="1132" customWidth="1"/>
    <col min="9012" max="9012" width="8.85546875" style="1132" customWidth="1"/>
    <col min="9013" max="9013" width="54.7109375" style="1132" customWidth="1"/>
    <col min="9014" max="9014" width="12.42578125" style="1132" customWidth="1"/>
    <col min="9015" max="9015" width="8.7109375" style="1132" customWidth="1"/>
    <col min="9016" max="9016" width="13.42578125" style="1132" customWidth="1"/>
    <col min="9017" max="9017" width="8.85546875" style="1132" customWidth="1"/>
    <col min="9018" max="9018" width="9.140625" style="1132" customWidth="1"/>
    <col min="9019" max="9019" width="8.85546875" style="1132" customWidth="1"/>
    <col min="9020" max="9020" width="54.7109375" style="1132" customWidth="1"/>
    <col min="9021" max="9021" width="10.7109375" style="1132" customWidth="1"/>
    <col min="9022" max="9022" width="8.7109375" style="1132" customWidth="1"/>
    <col min="9023" max="9023" width="13" style="1132" customWidth="1"/>
    <col min="9024" max="9024" width="8.85546875" style="1132" customWidth="1"/>
    <col min="9025" max="9025" width="9.140625" style="1132" customWidth="1"/>
    <col min="9026" max="9026" width="8.85546875" style="1132" customWidth="1"/>
    <col min="9027" max="9027" width="54.7109375" style="1132" customWidth="1"/>
    <col min="9028" max="9028" width="10.85546875" style="1132" customWidth="1"/>
    <col min="9029" max="9029" width="8.7109375" style="1132" customWidth="1"/>
    <col min="9030" max="9030" width="13" style="1132" customWidth="1"/>
    <col min="9031" max="9031" width="8.85546875" style="1132" customWidth="1"/>
    <col min="9032" max="9032" width="9.85546875" style="1132" customWidth="1"/>
    <col min="9033" max="9033" width="8.85546875" style="1132" customWidth="1"/>
    <col min="9034" max="9219" width="9.140625" style="1132"/>
    <col min="9220" max="9220" width="63" style="1132" customWidth="1"/>
    <col min="9221" max="9223" width="17.140625" style="1132" customWidth="1"/>
    <col min="9224" max="9227" width="15" style="1132" customWidth="1"/>
    <col min="9228" max="9228" width="13.140625" style="1132" customWidth="1"/>
    <col min="9229" max="9229" width="8.7109375" style="1132" customWidth="1"/>
    <col min="9230" max="9230" width="12.85546875" style="1132" customWidth="1"/>
    <col min="9231" max="9231" width="8.85546875" style="1132" customWidth="1"/>
    <col min="9232" max="9232" width="9.85546875" style="1132" customWidth="1"/>
    <col min="9233" max="9233" width="8.85546875" style="1132" customWidth="1"/>
    <col min="9234" max="9234" width="54.7109375" style="1132" customWidth="1"/>
    <col min="9235" max="9235" width="10.85546875" style="1132" customWidth="1"/>
    <col min="9236" max="9236" width="8.7109375" style="1132" customWidth="1"/>
    <col min="9237" max="9237" width="12.140625" style="1132" customWidth="1"/>
    <col min="9238" max="9238" width="8.85546875" style="1132" customWidth="1"/>
    <col min="9239" max="9239" width="9.85546875" style="1132" customWidth="1"/>
    <col min="9240" max="9240" width="8.85546875" style="1132" customWidth="1"/>
    <col min="9241" max="9241" width="54.7109375" style="1132" customWidth="1"/>
    <col min="9242" max="9242" width="10.85546875" style="1132" customWidth="1"/>
    <col min="9243" max="9243" width="8.7109375" style="1132" customWidth="1"/>
    <col min="9244" max="9244" width="12.28515625" style="1132" customWidth="1"/>
    <col min="9245" max="9245" width="8.85546875" style="1132" customWidth="1"/>
    <col min="9246" max="9246" width="9.85546875" style="1132" customWidth="1"/>
    <col min="9247" max="9247" width="8.85546875" style="1132" customWidth="1"/>
    <col min="9248" max="9248" width="54.7109375" style="1132" customWidth="1"/>
    <col min="9249" max="9249" width="10.85546875" style="1132" customWidth="1"/>
    <col min="9250" max="9250" width="8.7109375" style="1132" customWidth="1"/>
    <col min="9251" max="9251" width="13.28515625" style="1132" customWidth="1"/>
    <col min="9252" max="9252" width="8.85546875" style="1132" customWidth="1"/>
    <col min="9253" max="9253" width="9.85546875" style="1132" customWidth="1"/>
    <col min="9254" max="9254" width="8.85546875" style="1132" customWidth="1"/>
    <col min="9255" max="9255" width="54.7109375" style="1132" customWidth="1"/>
    <col min="9256" max="9256" width="12.140625" style="1132" customWidth="1"/>
    <col min="9257" max="9257" width="8.7109375" style="1132" customWidth="1"/>
    <col min="9258" max="9258" width="11.28515625" style="1132" customWidth="1"/>
    <col min="9259" max="9259" width="8.85546875" style="1132" customWidth="1"/>
    <col min="9260" max="9260" width="9.140625" style="1132"/>
    <col min="9261" max="9261" width="8.85546875" style="1132" customWidth="1"/>
    <col min="9262" max="9262" width="54.7109375" style="1132" customWidth="1"/>
    <col min="9263" max="9263" width="13.7109375" style="1132" customWidth="1"/>
    <col min="9264" max="9264" width="8.7109375" style="1132" customWidth="1"/>
    <col min="9265" max="9265" width="14.7109375" style="1132" customWidth="1"/>
    <col min="9266" max="9266" width="8.85546875" style="1132" customWidth="1"/>
    <col min="9267" max="9267" width="9.85546875" style="1132" customWidth="1"/>
    <col min="9268" max="9268" width="8.85546875" style="1132" customWidth="1"/>
    <col min="9269" max="9269" width="54.7109375" style="1132" customWidth="1"/>
    <col min="9270" max="9270" width="12.42578125" style="1132" customWidth="1"/>
    <col min="9271" max="9271" width="8.7109375" style="1132" customWidth="1"/>
    <col min="9272" max="9272" width="13.42578125" style="1132" customWidth="1"/>
    <col min="9273" max="9273" width="8.85546875" style="1132" customWidth="1"/>
    <col min="9274" max="9274" width="9.140625" style="1132" customWidth="1"/>
    <col min="9275" max="9275" width="8.85546875" style="1132" customWidth="1"/>
    <col min="9276" max="9276" width="54.7109375" style="1132" customWidth="1"/>
    <col min="9277" max="9277" width="10.7109375" style="1132" customWidth="1"/>
    <col min="9278" max="9278" width="8.7109375" style="1132" customWidth="1"/>
    <col min="9279" max="9279" width="13" style="1132" customWidth="1"/>
    <col min="9280" max="9280" width="8.85546875" style="1132" customWidth="1"/>
    <col min="9281" max="9281" width="9.140625" style="1132" customWidth="1"/>
    <col min="9282" max="9282" width="8.85546875" style="1132" customWidth="1"/>
    <col min="9283" max="9283" width="54.7109375" style="1132" customWidth="1"/>
    <col min="9284" max="9284" width="10.85546875" style="1132" customWidth="1"/>
    <col min="9285" max="9285" width="8.7109375" style="1132" customWidth="1"/>
    <col min="9286" max="9286" width="13" style="1132" customWidth="1"/>
    <col min="9287" max="9287" width="8.85546875" style="1132" customWidth="1"/>
    <col min="9288" max="9288" width="9.85546875" style="1132" customWidth="1"/>
    <col min="9289" max="9289" width="8.85546875" style="1132" customWidth="1"/>
    <col min="9290" max="9475" width="9.140625" style="1132"/>
    <col min="9476" max="9476" width="63" style="1132" customWidth="1"/>
    <col min="9477" max="9479" width="17.140625" style="1132" customWidth="1"/>
    <col min="9480" max="9483" width="15" style="1132" customWidth="1"/>
    <col min="9484" max="9484" width="13.140625" style="1132" customWidth="1"/>
    <col min="9485" max="9485" width="8.7109375" style="1132" customWidth="1"/>
    <col min="9486" max="9486" width="12.85546875" style="1132" customWidth="1"/>
    <col min="9487" max="9487" width="8.85546875" style="1132" customWidth="1"/>
    <col min="9488" max="9488" width="9.85546875" style="1132" customWidth="1"/>
    <col min="9489" max="9489" width="8.85546875" style="1132" customWidth="1"/>
    <col min="9490" max="9490" width="54.7109375" style="1132" customWidth="1"/>
    <col min="9491" max="9491" width="10.85546875" style="1132" customWidth="1"/>
    <col min="9492" max="9492" width="8.7109375" style="1132" customWidth="1"/>
    <col min="9493" max="9493" width="12.140625" style="1132" customWidth="1"/>
    <col min="9494" max="9494" width="8.85546875" style="1132" customWidth="1"/>
    <col min="9495" max="9495" width="9.85546875" style="1132" customWidth="1"/>
    <col min="9496" max="9496" width="8.85546875" style="1132" customWidth="1"/>
    <col min="9497" max="9497" width="54.7109375" style="1132" customWidth="1"/>
    <col min="9498" max="9498" width="10.85546875" style="1132" customWidth="1"/>
    <col min="9499" max="9499" width="8.7109375" style="1132" customWidth="1"/>
    <col min="9500" max="9500" width="12.28515625" style="1132" customWidth="1"/>
    <col min="9501" max="9501" width="8.85546875" style="1132" customWidth="1"/>
    <col min="9502" max="9502" width="9.85546875" style="1132" customWidth="1"/>
    <col min="9503" max="9503" width="8.85546875" style="1132" customWidth="1"/>
    <col min="9504" max="9504" width="54.7109375" style="1132" customWidth="1"/>
    <col min="9505" max="9505" width="10.85546875" style="1132" customWidth="1"/>
    <col min="9506" max="9506" width="8.7109375" style="1132" customWidth="1"/>
    <col min="9507" max="9507" width="13.28515625" style="1132" customWidth="1"/>
    <col min="9508" max="9508" width="8.85546875" style="1132" customWidth="1"/>
    <col min="9509" max="9509" width="9.85546875" style="1132" customWidth="1"/>
    <col min="9510" max="9510" width="8.85546875" style="1132" customWidth="1"/>
    <col min="9511" max="9511" width="54.7109375" style="1132" customWidth="1"/>
    <col min="9512" max="9512" width="12.140625" style="1132" customWidth="1"/>
    <col min="9513" max="9513" width="8.7109375" style="1132" customWidth="1"/>
    <col min="9514" max="9514" width="11.28515625" style="1132" customWidth="1"/>
    <col min="9515" max="9515" width="8.85546875" style="1132" customWidth="1"/>
    <col min="9516" max="9516" width="9.140625" style="1132"/>
    <col min="9517" max="9517" width="8.85546875" style="1132" customWidth="1"/>
    <col min="9518" max="9518" width="54.7109375" style="1132" customWidth="1"/>
    <col min="9519" max="9519" width="13.7109375" style="1132" customWidth="1"/>
    <col min="9520" max="9520" width="8.7109375" style="1132" customWidth="1"/>
    <col min="9521" max="9521" width="14.7109375" style="1132" customWidth="1"/>
    <col min="9522" max="9522" width="8.85546875" style="1132" customWidth="1"/>
    <col min="9523" max="9523" width="9.85546875" style="1132" customWidth="1"/>
    <col min="9524" max="9524" width="8.85546875" style="1132" customWidth="1"/>
    <col min="9525" max="9525" width="54.7109375" style="1132" customWidth="1"/>
    <col min="9526" max="9526" width="12.42578125" style="1132" customWidth="1"/>
    <col min="9527" max="9527" width="8.7109375" style="1132" customWidth="1"/>
    <col min="9528" max="9528" width="13.42578125" style="1132" customWidth="1"/>
    <col min="9529" max="9529" width="8.85546875" style="1132" customWidth="1"/>
    <col min="9530" max="9530" width="9.140625" style="1132" customWidth="1"/>
    <col min="9531" max="9531" width="8.85546875" style="1132" customWidth="1"/>
    <col min="9532" max="9532" width="54.7109375" style="1132" customWidth="1"/>
    <col min="9533" max="9533" width="10.7109375" style="1132" customWidth="1"/>
    <col min="9534" max="9534" width="8.7109375" style="1132" customWidth="1"/>
    <col min="9535" max="9535" width="13" style="1132" customWidth="1"/>
    <col min="9536" max="9536" width="8.85546875" style="1132" customWidth="1"/>
    <col min="9537" max="9537" width="9.140625" style="1132" customWidth="1"/>
    <col min="9538" max="9538" width="8.85546875" style="1132" customWidth="1"/>
    <col min="9539" max="9539" width="54.7109375" style="1132" customWidth="1"/>
    <col min="9540" max="9540" width="10.85546875" style="1132" customWidth="1"/>
    <col min="9541" max="9541" width="8.7109375" style="1132" customWidth="1"/>
    <col min="9542" max="9542" width="13" style="1132" customWidth="1"/>
    <col min="9543" max="9543" width="8.85546875" style="1132" customWidth="1"/>
    <col min="9544" max="9544" width="9.85546875" style="1132" customWidth="1"/>
    <col min="9545" max="9545" width="8.85546875" style="1132" customWidth="1"/>
    <col min="9546" max="9731" width="9.140625" style="1132"/>
    <col min="9732" max="9732" width="63" style="1132" customWidth="1"/>
    <col min="9733" max="9735" width="17.140625" style="1132" customWidth="1"/>
    <col min="9736" max="9739" width="15" style="1132" customWidth="1"/>
    <col min="9740" max="9740" width="13.140625" style="1132" customWidth="1"/>
    <col min="9741" max="9741" width="8.7109375" style="1132" customWidth="1"/>
    <col min="9742" max="9742" width="12.85546875" style="1132" customWidth="1"/>
    <col min="9743" max="9743" width="8.85546875" style="1132" customWidth="1"/>
    <col min="9744" max="9744" width="9.85546875" style="1132" customWidth="1"/>
    <col min="9745" max="9745" width="8.85546875" style="1132" customWidth="1"/>
    <col min="9746" max="9746" width="54.7109375" style="1132" customWidth="1"/>
    <col min="9747" max="9747" width="10.85546875" style="1132" customWidth="1"/>
    <col min="9748" max="9748" width="8.7109375" style="1132" customWidth="1"/>
    <col min="9749" max="9749" width="12.140625" style="1132" customWidth="1"/>
    <col min="9750" max="9750" width="8.85546875" style="1132" customWidth="1"/>
    <col min="9751" max="9751" width="9.85546875" style="1132" customWidth="1"/>
    <col min="9752" max="9752" width="8.85546875" style="1132" customWidth="1"/>
    <col min="9753" max="9753" width="54.7109375" style="1132" customWidth="1"/>
    <col min="9754" max="9754" width="10.85546875" style="1132" customWidth="1"/>
    <col min="9755" max="9755" width="8.7109375" style="1132" customWidth="1"/>
    <col min="9756" max="9756" width="12.28515625" style="1132" customWidth="1"/>
    <col min="9757" max="9757" width="8.85546875" style="1132" customWidth="1"/>
    <col min="9758" max="9758" width="9.85546875" style="1132" customWidth="1"/>
    <col min="9759" max="9759" width="8.85546875" style="1132" customWidth="1"/>
    <col min="9760" max="9760" width="54.7109375" style="1132" customWidth="1"/>
    <col min="9761" max="9761" width="10.85546875" style="1132" customWidth="1"/>
    <col min="9762" max="9762" width="8.7109375" style="1132" customWidth="1"/>
    <col min="9763" max="9763" width="13.28515625" style="1132" customWidth="1"/>
    <col min="9764" max="9764" width="8.85546875" style="1132" customWidth="1"/>
    <col min="9765" max="9765" width="9.85546875" style="1132" customWidth="1"/>
    <col min="9766" max="9766" width="8.85546875" style="1132" customWidth="1"/>
    <col min="9767" max="9767" width="54.7109375" style="1132" customWidth="1"/>
    <col min="9768" max="9768" width="12.140625" style="1132" customWidth="1"/>
    <col min="9769" max="9769" width="8.7109375" style="1132" customWidth="1"/>
    <col min="9770" max="9770" width="11.28515625" style="1132" customWidth="1"/>
    <col min="9771" max="9771" width="8.85546875" style="1132" customWidth="1"/>
    <col min="9772" max="9772" width="9.140625" style="1132"/>
    <col min="9773" max="9773" width="8.85546875" style="1132" customWidth="1"/>
    <col min="9774" max="9774" width="54.7109375" style="1132" customWidth="1"/>
    <col min="9775" max="9775" width="13.7109375" style="1132" customWidth="1"/>
    <col min="9776" max="9776" width="8.7109375" style="1132" customWidth="1"/>
    <col min="9777" max="9777" width="14.7109375" style="1132" customWidth="1"/>
    <col min="9778" max="9778" width="8.85546875" style="1132" customWidth="1"/>
    <col min="9779" max="9779" width="9.85546875" style="1132" customWidth="1"/>
    <col min="9780" max="9780" width="8.85546875" style="1132" customWidth="1"/>
    <col min="9781" max="9781" width="54.7109375" style="1132" customWidth="1"/>
    <col min="9782" max="9782" width="12.42578125" style="1132" customWidth="1"/>
    <col min="9783" max="9783" width="8.7109375" style="1132" customWidth="1"/>
    <col min="9784" max="9784" width="13.42578125" style="1132" customWidth="1"/>
    <col min="9785" max="9785" width="8.85546875" style="1132" customWidth="1"/>
    <col min="9786" max="9786" width="9.140625" style="1132" customWidth="1"/>
    <col min="9787" max="9787" width="8.85546875" style="1132" customWidth="1"/>
    <col min="9788" max="9788" width="54.7109375" style="1132" customWidth="1"/>
    <col min="9789" max="9789" width="10.7109375" style="1132" customWidth="1"/>
    <col min="9790" max="9790" width="8.7109375" style="1132" customWidth="1"/>
    <col min="9791" max="9791" width="13" style="1132" customWidth="1"/>
    <col min="9792" max="9792" width="8.85546875" style="1132" customWidth="1"/>
    <col min="9793" max="9793" width="9.140625" style="1132" customWidth="1"/>
    <col min="9794" max="9794" width="8.85546875" style="1132" customWidth="1"/>
    <col min="9795" max="9795" width="54.7109375" style="1132" customWidth="1"/>
    <col min="9796" max="9796" width="10.85546875" style="1132" customWidth="1"/>
    <col min="9797" max="9797" width="8.7109375" style="1132" customWidth="1"/>
    <col min="9798" max="9798" width="13" style="1132" customWidth="1"/>
    <col min="9799" max="9799" width="8.85546875" style="1132" customWidth="1"/>
    <col min="9800" max="9800" width="9.85546875" style="1132" customWidth="1"/>
    <col min="9801" max="9801" width="8.85546875" style="1132" customWidth="1"/>
    <col min="9802" max="9987" width="9.140625" style="1132"/>
    <col min="9988" max="9988" width="63" style="1132" customWidth="1"/>
    <col min="9989" max="9991" width="17.140625" style="1132" customWidth="1"/>
    <col min="9992" max="9995" width="15" style="1132" customWidth="1"/>
    <col min="9996" max="9996" width="13.140625" style="1132" customWidth="1"/>
    <col min="9997" max="9997" width="8.7109375" style="1132" customWidth="1"/>
    <col min="9998" max="9998" width="12.85546875" style="1132" customWidth="1"/>
    <col min="9999" max="9999" width="8.85546875" style="1132" customWidth="1"/>
    <col min="10000" max="10000" width="9.85546875" style="1132" customWidth="1"/>
    <col min="10001" max="10001" width="8.85546875" style="1132" customWidth="1"/>
    <col min="10002" max="10002" width="54.7109375" style="1132" customWidth="1"/>
    <col min="10003" max="10003" width="10.85546875" style="1132" customWidth="1"/>
    <col min="10004" max="10004" width="8.7109375" style="1132" customWidth="1"/>
    <col min="10005" max="10005" width="12.140625" style="1132" customWidth="1"/>
    <col min="10006" max="10006" width="8.85546875" style="1132" customWidth="1"/>
    <col min="10007" max="10007" width="9.85546875" style="1132" customWidth="1"/>
    <col min="10008" max="10008" width="8.85546875" style="1132" customWidth="1"/>
    <col min="10009" max="10009" width="54.7109375" style="1132" customWidth="1"/>
    <col min="10010" max="10010" width="10.85546875" style="1132" customWidth="1"/>
    <col min="10011" max="10011" width="8.7109375" style="1132" customWidth="1"/>
    <col min="10012" max="10012" width="12.28515625" style="1132" customWidth="1"/>
    <col min="10013" max="10013" width="8.85546875" style="1132" customWidth="1"/>
    <col min="10014" max="10014" width="9.85546875" style="1132" customWidth="1"/>
    <col min="10015" max="10015" width="8.85546875" style="1132" customWidth="1"/>
    <col min="10016" max="10016" width="54.7109375" style="1132" customWidth="1"/>
    <col min="10017" max="10017" width="10.85546875" style="1132" customWidth="1"/>
    <col min="10018" max="10018" width="8.7109375" style="1132" customWidth="1"/>
    <col min="10019" max="10019" width="13.28515625" style="1132" customWidth="1"/>
    <col min="10020" max="10020" width="8.85546875" style="1132" customWidth="1"/>
    <col min="10021" max="10021" width="9.85546875" style="1132" customWidth="1"/>
    <col min="10022" max="10022" width="8.85546875" style="1132" customWidth="1"/>
    <col min="10023" max="10023" width="54.7109375" style="1132" customWidth="1"/>
    <col min="10024" max="10024" width="12.140625" style="1132" customWidth="1"/>
    <col min="10025" max="10025" width="8.7109375" style="1132" customWidth="1"/>
    <col min="10026" max="10026" width="11.28515625" style="1132" customWidth="1"/>
    <col min="10027" max="10027" width="8.85546875" style="1132" customWidth="1"/>
    <col min="10028" max="10028" width="9.140625" style="1132"/>
    <col min="10029" max="10029" width="8.85546875" style="1132" customWidth="1"/>
    <col min="10030" max="10030" width="54.7109375" style="1132" customWidth="1"/>
    <col min="10031" max="10031" width="13.7109375" style="1132" customWidth="1"/>
    <col min="10032" max="10032" width="8.7109375" style="1132" customWidth="1"/>
    <col min="10033" max="10033" width="14.7109375" style="1132" customWidth="1"/>
    <col min="10034" max="10034" width="8.85546875" style="1132" customWidth="1"/>
    <col min="10035" max="10035" width="9.85546875" style="1132" customWidth="1"/>
    <col min="10036" max="10036" width="8.85546875" style="1132" customWidth="1"/>
    <col min="10037" max="10037" width="54.7109375" style="1132" customWidth="1"/>
    <col min="10038" max="10038" width="12.42578125" style="1132" customWidth="1"/>
    <col min="10039" max="10039" width="8.7109375" style="1132" customWidth="1"/>
    <col min="10040" max="10040" width="13.42578125" style="1132" customWidth="1"/>
    <col min="10041" max="10041" width="8.85546875" style="1132" customWidth="1"/>
    <col min="10042" max="10042" width="9.140625" style="1132" customWidth="1"/>
    <col min="10043" max="10043" width="8.85546875" style="1132" customWidth="1"/>
    <col min="10044" max="10044" width="54.7109375" style="1132" customWidth="1"/>
    <col min="10045" max="10045" width="10.7109375" style="1132" customWidth="1"/>
    <col min="10046" max="10046" width="8.7109375" style="1132" customWidth="1"/>
    <col min="10047" max="10047" width="13" style="1132" customWidth="1"/>
    <col min="10048" max="10048" width="8.85546875" style="1132" customWidth="1"/>
    <col min="10049" max="10049" width="9.140625" style="1132" customWidth="1"/>
    <col min="10050" max="10050" width="8.85546875" style="1132" customWidth="1"/>
    <col min="10051" max="10051" width="54.7109375" style="1132" customWidth="1"/>
    <col min="10052" max="10052" width="10.85546875" style="1132" customWidth="1"/>
    <col min="10053" max="10053" width="8.7109375" style="1132" customWidth="1"/>
    <col min="10054" max="10054" width="13" style="1132" customWidth="1"/>
    <col min="10055" max="10055" width="8.85546875" style="1132" customWidth="1"/>
    <col min="10056" max="10056" width="9.85546875" style="1132" customWidth="1"/>
    <col min="10057" max="10057" width="8.85546875" style="1132" customWidth="1"/>
    <col min="10058" max="10243" width="9.140625" style="1132"/>
    <col min="10244" max="10244" width="63" style="1132" customWidth="1"/>
    <col min="10245" max="10247" width="17.140625" style="1132" customWidth="1"/>
    <col min="10248" max="10251" width="15" style="1132" customWidth="1"/>
    <col min="10252" max="10252" width="13.140625" style="1132" customWidth="1"/>
    <col min="10253" max="10253" width="8.7109375" style="1132" customWidth="1"/>
    <col min="10254" max="10254" width="12.85546875" style="1132" customWidth="1"/>
    <col min="10255" max="10255" width="8.85546875" style="1132" customWidth="1"/>
    <col min="10256" max="10256" width="9.85546875" style="1132" customWidth="1"/>
    <col min="10257" max="10257" width="8.85546875" style="1132" customWidth="1"/>
    <col min="10258" max="10258" width="54.7109375" style="1132" customWidth="1"/>
    <col min="10259" max="10259" width="10.85546875" style="1132" customWidth="1"/>
    <col min="10260" max="10260" width="8.7109375" style="1132" customWidth="1"/>
    <col min="10261" max="10261" width="12.140625" style="1132" customWidth="1"/>
    <col min="10262" max="10262" width="8.85546875" style="1132" customWidth="1"/>
    <col min="10263" max="10263" width="9.85546875" style="1132" customWidth="1"/>
    <col min="10264" max="10264" width="8.85546875" style="1132" customWidth="1"/>
    <col min="10265" max="10265" width="54.7109375" style="1132" customWidth="1"/>
    <col min="10266" max="10266" width="10.85546875" style="1132" customWidth="1"/>
    <col min="10267" max="10267" width="8.7109375" style="1132" customWidth="1"/>
    <col min="10268" max="10268" width="12.28515625" style="1132" customWidth="1"/>
    <col min="10269" max="10269" width="8.85546875" style="1132" customWidth="1"/>
    <col min="10270" max="10270" width="9.85546875" style="1132" customWidth="1"/>
    <col min="10271" max="10271" width="8.85546875" style="1132" customWidth="1"/>
    <col min="10272" max="10272" width="54.7109375" style="1132" customWidth="1"/>
    <col min="10273" max="10273" width="10.85546875" style="1132" customWidth="1"/>
    <col min="10274" max="10274" width="8.7109375" style="1132" customWidth="1"/>
    <col min="10275" max="10275" width="13.28515625" style="1132" customWidth="1"/>
    <col min="10276" max="10276" width="8.85546875" style="1132" customWidth="1"/>
    <col min="10277" max="10277" width="9.85546875" style="1132" customWidth="1"/>
    <col min="10278" max="10278" width="8.85546875" style="1132" customWidth="1"/>
    <col min="10279" max="10279" width="54.7109375" style="1132" customWidth="1"/>
    <col min="10280" max="10280" width="12.140625" style="1132" customWidth="1"/>
    <col min="10281" max="10281" width="8.7109375" style="1132" customWidth="1"/>
    <col min="10282" max="10282" width="11.28515625" style="1132" customWidth="1"/>
    <col min="10283" max="10283" width="8.85546875" style="1132" customWidth="1"/>
    <col min="10284" max="10284" width="9.140625" style="1132"/>
    <col min="10285" max="10285" width="8.85546875" style="1132" customWidth="1"/>
    <col min="10286" max="10286" width="54.7109375" style="1132" customWidth="1"/>
    <col min="10287" max="10287" width="13.7109375" style="1132" customWidth="1"/>
    <col min="10288" max="10288" width="8.7109375" style="1132" customWidth="1"/>
    <col min="10289" max="10289" width="14.7109375" style="1132" customWidth="1"/>
    <col min="10290" max="10290" width="8.85546875" style="1132" customWidth="1"/>
    <col min="10291" max="10291" width="9.85546875" style="1132" customWidth="1"/>
    <col min="10292" max="10292" width="8.85546875" style="1132" customWidth="1"/>
    <col min="10293" max="10293" width="54.7109375" style="1132" customWidth="1"/>
    <col min="10294" max="10294" width="12.42578125" style="1132" customWidth="1"/>
    <col min="10295" max="10295" width="8.7109375" style="1132" customWidth="1"/>
    <col min="10296" max="10296" width="13.42578125" style="1132" customWidth="1"/>
    <col min="10297" max="10297" width="8.85546875" style="1132" customWidth="1"/>
    <col min="10298" max="10298" width="9.140625" style="1132" customWidth="1"/>
    <col min="10299" max="10299" width="8.85546875" style="1132" customWidth="1"/>
    <col min="10300" max="10300" width="54.7109375" style="1132" customWidth="1"/>
    <col min="10301" max="10301" width="10.7109375" style="1132" customWidth="1"/>
    <col min="10302" max="10302" width="8.7109375" style="1132" customWidth="1"/>
    <col min="10303" max="10303" width="13" style="1132" customWidth="1"/>
    <col min="10304" max="10304" width="8.85546875" style="1132" customWidth="1"/>
    <col min="10305" max="10305" width="9.140625" style="1132" customWidth="1"/>
    <col min="10306" max="10306" width="8.85546875" style="1132" customWidth="1"/>
    <col min="10307" max="10307" width="54.7109375" style="1132" customWidth="1"/>
    <col min="10308" max="10308" width="10.85546875" style="1132" customWidth="1"/>
    <col min="10309" max="10309" width="8.7109375" style="1132" customWidth="1"/>
    <col min="10310" max="10310" width="13" style="1132" customWidth="1"/>
    <col min="10311" max="10311" width="8.85546875" style="1132" customWidth="1"/>
    <col min="10312" max="10312" width="9.85546875" style="1132" customWidth="1"/>
    <col min="10313" max="10313" width="8.85546875" style="1132" customWidth="1"/>
    <col min="10314" max="10499" width="9.140625" style="1132"/>
    <col min="10500" max="10500" width="63" style="1132" customWidth="1"/>
    <col min="10501" max="10503" width="17.140625" style="1132" customWidth="1"/>
    <col min="10504" max="10507" width="15" style="1132" customWidth="1"/>
    <col min="10508" max="10508" width="13.140625" style="1132" customWidth="1"/>
    <col min="10509" max="10509" width="8.7109375" style="1132" customWidth="1"/>
    <col min="10510" max="10510" width="12.85546875" style="1132" customWidth="1"/>
    <col min="10511" max="10511" width="8.85546875" style="1132" customWidth="1"/>
    <col min="10512" max="10512" width="9.85546875" style="1132" customWidth="1"/>
    <col min="10513" max="10513" width="8.85546875" style="1132" customWidth="1"/>
    <col min="10514" max="10514" width="54.7109375" style="1132" customWidth="1"/>
    <col min="10515" max="10515" width="10.85546875" style="1132" customWidth="1"/>
    <col min="10516" max="10516" width="8.7109375" style="1132" customWidth="1"/>
    <col min="10517" max="10517" width="12.140625" style="1132" customWidth="1"/>
    <col min="10518" max="10518" width="8.85546875" style="1132" customWidth="1"/>
    <col min="10519" max="10519" width="9.85546875" style="1132" customWidth="1"/>
    <col min="10520" max="10520" width="8.85546875" style="1132" customWidth="1"/>
    <col min="10521" max="10521" width="54.7109375" style="1132" customWidth="1"/>
    <col min="10522" max="10522" width="10.85546875" style="1132" customWidth="1"/>
    <col min="10523" max="10523" width="8.7109375" style="1132" customWidth="1"/>
    <col min="10524" max="10524" width="12.28515625" style="1132" customWidth="1"/>
    <col min="10525" max="10525" width="8.85546875" style="1132" customWidth="1"/>
    <col min="10526" max="10526" width="9.85546875" style="1132" customWidth="1"/>
    <col min="10527" max="10527" width="8.85546875" style="1132" customWidth="1"/>
    <col min="10528" max="10528" width="54.7109375" style="1132" customWidth="1"/>
    <col min="10529" max="10529" width="10.85546875" style="1132" customWidth="1"/>
    <col min="10530" max="10530" width="8.7109375" style="1132" customWidth="1"/>
    <col min="10531" max="10531" width="13.28515625" style="1132" customWidth="1"/>
    <col min="10532" max="10532" width="8.85546875" style="1132" customWidth="1"/>
    <col min="10533" max="10533" width="9.85546875" style="1132" customWidth="1"/>
    <col min="10534" max="10534" width="8.85546875" style="1132" customWidth="1"/>
    <col min="10535" max="10535" width="54.7109375" style="1132" customWidth="1"/>
    <col min="10536" max="10536" width="12.140625" style="1132" customWidth="1"/>
    <col min="10537" max="10537" width="8.7109375" style="1132" customWidth="1"/>
    <col min="10538" max="10538" width="11.28515625" style="1132" customWidth="1"/>
    <col min="10539" max="10539" width="8.85546875" style="1132" customWidth="1"/>
    <col min="10540" max="10540" width="9.140625" style="1132"/>
    <col min="10541" max="10541" width="8.85546875" style="1132" customWidth="1"/>
    <col min="10542" max="10542" width="54.7109375" style="1132" customWidth="1"/>
    <col min="10543" max="10543" width="13.7109375" style="1132" customWidth="1"/>
    <col min="10544" max="10544" width="8.7109375" style="1132" customWidth="1"/>
    <col min="10545" max="10545" width="14.7109375" style="1132" customWidth="1"/>
    <col min="10546" max="10546" width="8.85546875" style="1132" customWidth="1"/>
    <col min="10547" max="10547" width="9.85546875" style="1132" customWidth="1"/>
    <col min="10548" max="10548" width="8.85546875" style="1132" customWidth="1"/>
    <col min="10549" max="10549" width="54.7109375" style="1132" customWidth="1"/>
    <col min="10550" max="10550" width="12.42578125" style="1132" customWidth="1"/>
    <col min="10551" max="10551" width="8.7109375" style="1132" customWidth="1"/>
    <col min="10552" max="10552" width="13.42578125" style="1132" customWidth="1"/>
    <col min="10553" max="10553" width="8.85546875" style="1132" customWidth="1"/>
    <col min="10554" max="10554" width="9.140625" style="1132" customWidth="1"/>
    <col min="10555" max="10555" width="8.85546875" style="1132" customWidth="1"/>
    <col min="10556" max="10556" width="54.7109375" style="1132" customWidth="1"/>
    <col min="10557" max="10557" width="10.7109375" style="1132" customWidth="1"/>
    <col min="10558" max="10558" width="8.7109375" style="1132" customWidth="1"/>
    <col min="10559" max="10559" width="13" style="1132" customWidth="1"/>
    <col min="10560" max="10560" width="8.85546875" style="1132" customWidth="1"/>
    <col min="10561" max="10561" width="9.140625" style="1132" customWidth="1"/>
    <col min="10562" max="10562" width="8.85546875" style="1132" customWidth="1"/>
    <col min="10563" max="10563" width="54.7109375" style="1132" customWidth="1"/>
    <col min="10564" max="10564" width="10.85546875" style="1132" customWidth="1"/>
    <col min="10565" max="10565" width="8.7109375" style="1132" customWidth="1"/>
    <col min="10566" max="10566" width="13" style="1132" customWidth="1"/>
    <col min="10567" max="10567" width="8.85546875" style="1132" customWidth="1"/>
    <col min="10568" max="10568" width="9.85546875" style="1132" customWidth="1"/>
    <col min="10569" max="10569" width="8.85546875" style="1132" customWidth="1"/>
    <col min="10570" max="10755" width="9.140625" style="1132"/>
    <col min="10756" max="10756" width="63" style="1132" customWidth="1"/>
    <col min="10757" max="10759" width="17.140625" style="1132" customWidth="1"/>
    <col min="10760" max="10763" width="15" style="1132" customWidth="1"/>
    <col min="10764" max="10764" width="13.140625" style="1132" customWidth="1"/>
    <col min="10765" max="10765" width="8.7109375" style="1132" customWidth="1"/>
    <col min="10766" max="10766" width="12.85546875" style="1132" customWidth="1"/>
    <col min="10767" max="10767" width="8.85546875" style="1132" customWidth="1"/>
    <col min="10768" max="10768" width="9.85546875" style="1132" customWidth="1"/>
    <col min="10769" max="10769" width="8.85546875" style="1132" customWidth="1"/>
    <col min="10770" max="10770" width="54.7109375" style="1132" customWidth="1"/>
    <col min="10771" max="10771" width="10.85546875" style="1132" customWidth="1"/>
    <col min="10772" max="10772" width="8.7109375" style="1132" customWidth="1"/>
    <col min="10773" max="10773" width="12.140625" style="1132" customWidth="1"/>
    <col min="10774" max="10774" width="8.85546875" style="1132" customWidth="1"/>
    <col min="10775" max="10775" width="9.85546875" style="1132" customWidth="1"/>
    <col min="10776" max="10776" width="8.85546875" style="1132" customWidth="1"/>
    <col min="10777" max="10777" width="54.7109375" style="1132" customWidth="1"/>
    <col min="10778" max="10778" width="10.85546875" style="1132" customWidth="1"/>
    <col min="10779" max="10779" width="8.7109375" style="1132" customWidth="1"/>
    <col min="10780" max="10780" width="12.28515625" style="1132" customWidth="1"/>
    <col min="10781" max="10781" width="8.85546875" style="1132" customWidth="1"/>
    <col min="10782" max="10782" width="9.85546875" style="1132" customWidth="1"/>
    <col min="10783" max="10783" width="8.85546875" style="1132" customWidth="1"/>
    <col min="10784" max="10784" width="54.7109375" style="1132" customWidth="1"/>
    <col min="10785" max="10785" width="10.85546875" style="1132" customWidth="1"/>
    <col min="10786" max="10786" width="8.7109375" style="1132" customWidth="1"/>
    <col min="10787" max="10787" width="13.28515625" style="1132" customWidth="1"/>
    <col min="10788" max="10788" width="8.85546875" style="1132" customWidth="1"/>
    <col min="10789" max="10789" width="9.85546875" style="1132" customWidth="1"/>
    <col min="10790" max="10790" width="8.85546875" style="1132" customWidth="1"/>
    <col min="10791" max="10791" width="54.7109375" style="1132" customWidth="1"/>
    <col min="10792" max="10792" width="12.140625" style="1132" customWidth="1"/>
    <col min="10793" max="10793" width="8.7109375" style="1132" customWidth="1"/>
    <col min="10794" max="10794" width="11.28515625" style="1132" customWidth="1"/>
    <col min="10795" max="10795" width="8.85546875" style="1132" customWidth="1"/>
    <col min="10796" max="10796" width="9.140625" style="1132"/>
    <col min="10797" max="10797" width="8.85546875" style="1132" customWidth="1"/>
    <col min="10798" max="10798" width="54.7109375" style="1132" customWidth="1"/>
    <col min="10799" max="10799" width="13.7109375" style="1132" customWidth="1"/>
    <col min="10800" max="10800" width="8.7109375" style="1132" customWidth="1"/>
    <col min="10801" max="10801" width="14.7109375" style="1132" customWidth="1"/>
    <col min="10802" max="10802" width="8.85546875" style="1132" customWidth="1"/>
    <col min="10803" max="10803" width="9.85546875" style="1132" customWidth="1"/>
    <col min="10804" max="10804" width="8.85546875" style="1132" customWidth="1"/>
    <col min="10805" max="10805" width="54.7109375" style="1132" customWidth="1"/>
    <col min="10806" max="10806" width="12.42578125" style="1132" customWidth="1"/>
    <col min="10807" max="10807" width="8.7109375" style="1132" customWidth="1"/>
    <col min="10808" max="10808" width="13.42578125" style="1132" customWidth="1"/>
    <col min="10809" max="10809" width="8.85546875" style="1132" customWidth="1"/>
    <col min="10810" max="10810" width="9.140625" style="1132" customWidth="1"/>
    <col min="10811" max="10811" width="8.85546875" style="1132" customWidth="1"/>
    <col min="10812" max="10812" width="54.7109375" style="1132" customWidth="1"/>
    <col min="10813" max="10813" width="10.7109375" style="1132" customWidth="1"/>
    <col min="10814" max="10814" width="8.7109375" style="1132" customWidth="1"/>
    <col min="10815" max="10815" width="13" style="1132" customWidth="1"/>
    <col min="10816" max="10816" width="8.85546875" style="1132" customWidth="1"/>
    <col min="10817" max="10817" width="9.140625" style="1132" customWidth="1"/>
    <col min="10818" max="10818" width="8.85546875" style="1132" customWidth="1"/>
    <col min="10819" max="10819" width="54.7109375" style="1132" customWidth="1"/>
    <col min="10820" max="10820" width="10.85546875" style="1132" customWidth="1"/>
    <col min="10821" max="10821" width="8.7109375" style="1132" customWidth="1"/>
    <col min="10822" max="10822" width="13" style="1132" customWidth="1"/>
    <col min="10823" max="10823" width="8.85546875" style="1132" customWidth="1"/>
    <col min="10824" max="10824" width="9.85546875" style="1132" customWidth="1"/>
    <col min="10825" max="10825" width="8.85546875" style="1132" customWidth="1"/>
    <col min="10826" max="11011" width="9.140625" style="1132"/>
    <col min="11012" max="11012" width="63" style="1132" customWidth="1"/>
    <col min="11013" max="11015" width="17.140625" style="1132" customWidth="1"/>
    <col min="11016" max="11019" width="15" style="1132" customWidth="1"/>
    <col min="11020" max="11020" width="13.140625" style="1132" customWidth="1"/>
    <col min="11021" max="11021" width="8.7109375" style="1132" customWidth="1"/>
    <col min="11022" max="11022" width="12.85546875" style="1132" customWidth="1"/>
    <col min="11023" max="11023" width="8.85546875" style="1132" customWidth="1"/>
    <col min="11024" max="11024" width="9.85546875" style="1132" customWidth="1"/>
    <col min="11025" max="11025" width="8.85546875" style="1132" customWidth="1"/>
    <col min="11026" max="11026" width="54.7109375" style="1132" customWidth="1"/>
    <col min="11027" max="11027" width="10.85546875" style="1132" customWidth="1"/>
    <col min="11028" max="11028" width="8.7109375" style="1132" customWidth="1"/>
    <col min="11029" max="11029" width="12.140625" style="1132" customWidth="1"/>
    <col min="11030" max="11030" width="8.85546875" style="1132" customWidth="1"/>
    <col min="11031" max="11031" width="9.85546875" style="1132" customWidth="1"/>
    <col min="11032" max="11032" width="8.85546875" style="1132" customWidth="1"/>
    <col min="11033" max="11033" width="54.7109375" style="1132" customWidth="1"/>
    <col min="11034" max="11034" width="10.85546875" style="1132" customWidth="1"/>
    <col min="11035" max="11035" width="8.7109375" style="1132" customWidth="1"/>
    <col min="11036" max="11036" width="12.28515625" style="1132" customWidth="1"/>
    <col min="11037" max="11037" width="8.85546875" style="1132" customWidth="1"/>
    <col min="11038" max="11038" width="9.85546875" style="1132" customWidth="1"/>
    <col min="11039" max="11039" width="8.85546875" style="1132" customWidth="1"/>
    <col min="11040" max="11040" width="54.7109375" style="1132" customWidth="1"/>
    <col min="11041" max="11041" width="10.85546875" style="1132" customWidth="1"/>
    <col min="11042" max="11042" width="8.7109375" style="1132" customWidth="1"/>
    <col min="11043" max="11043" width="13.28515625" style="1132" customWidth="1"/>
    <col min="11044" max="11044" width="8.85546875" style="1132" customWidth="1"/>
    <col min="11045" max="11045" width="9.85546875" style="1132" customWidth="1"/>
    <col min="11046" max="11046" width="8.85546875" style="1132" customWidth="1"/>
    <col min="11047" max="11047" width="54.7109375" style="1132" customWidth="1"/>
    <col min="11048" max="11048" width="12.140625" style="1132" customWidth="1"/>
    <col min="11049" max="11049" width="8.7109375" style="1132" customWidth="1"/>
    <col min="11050" max="11050" width="11.28515625" style="1132" customWidth="1"/>
    <col min="11051" max="11051" width="8.85546875" style="1132" customWidth="1"/>
    <col min="11052" max="11052" width="9.140625" style="1132"/>
    <col min="11053" max="11053" width="8.85546875" style="1132" customWidth="1"/>
    <col min="11054" max="11054" width="54.7109375" style="1132" customWidth="1"/>
    <col min="11055" max="11055" width="13.7109375" style="1132" customWidth="1"/>
    <col min="11056" max="11056" width="8.7109375" style="1132" customWidth="1"/>
    <col min="11057" max="11057" width="14.7109375" style="1132" customWidth="1"/>
    <col min="11058" max="11058" width="8.85546875" style="1132" customWidth="1"/>
    <col min="11059" max="11059" width="9.85546875" style="1132" customWidth="1"/>
    <col min="11060" max="11060" width="8.85546875" style="1132" customWidth="1"/>
    <col min="11061" max="11061" width="54.7109375" style="1132" customWidth="1"/>
    <col min="11062" max="11062" width="12.42578125" style="1132" customWidth="1"/>
    <col min="11063" max="11063" width="8.7109375" style="1132" customWidth="1"/>
    <col min="11064" max="11064" width="13.42578125" style="1132" customWidth="1"/>
    <col min="11065" max="11065" width="8.85546875" style="1132" customWidth="1"/>
    <col min="11066" max="11066" width="9.140625" style="1132" customWidth="1"/>
    <col min="11067" max="11067" width="8.85546875" style="1132" customWidth="1"/>
    <col min="11068" max="11068" width="54.7109375" style="1132" customWidth="1"/>
    <col min="11069" max="11069" width="10.7109375" style="1132" customWidth="1"/>
    <col min="11070" max="11070" width="8.7109375" style="1132" customWidth="1"/>
    <col min="11071" max="11071" width="13" style="1132" customWidth="1"/>
    <col min="11072" max="11072" width="8.85546875" style="1132" customWidth="1"/>
    <col min="11073" max="11073" width="9.140625" style="1132" customWidth="1"/>
    <col min="11074" max="11074" width="8.85546875" style="1132" customWidth="1"/>
    <col min="11075" max="11075" width="54.7109375" style="1132" customWidth="1"/>
    <col min="11076" max="11076" width="10.85546875" style="1132" customWidth="1"/>
    <col min="11077" max="11077" width="8.7109375" style="1132" customWidth="1"/>
    <col min="11078" max="11078" width="13" style="1132" customWidth="1"/>
    <col min="11079" max="11079" width="8.85546875" style="1132" customWidth="1"/>
    <col min="11080" max="11080" width="9.85546875" style="1132" customWidth="1"/>
    <col min="11081" max="11081" width="8.85546875" style="1132" customWidth="1"/>
    <col min="11082" max="11267" width="9.140625" style="1132"/>
    <col min="11268" max="11268" width="63" style="1132" customWidth="1"/>
    <col min="11269" max="11271" width="17.140625" style="1132" customWidth="1"/>
    <col min="11272" max="11275" width="15" style="1132" customWidth="1"/>
    <col min="11276" max="11276" width="13.140625" style="1132" customWidth="1"/>
    <col min="11277" max="11277" width="8.7109375" style="1132" customWidth="1"/>
    <col min="11278" max="11278" width="12.85546875" style="1132" customWidth="1"/>
    <col min="11279" max="11279" width="8.85546875" style="1132" customWidth="1"/>
    <col min="11280" max="11280" width="9.85546875" style="1132" customWidth="1"/>
    <col min="11281" max="11281" width="8.85546875" style="1132" customWidth="1"/>
    <col min="11282" max="11282" width="54.7109375" style="1132" customWidth="1"/>
    <col min="11283" max="11283" width="10.85546875" style="1132" customWidth="1"/>
    <col min="11284" max="11284" width="8.7109375" style="1132" customWidth="1"/>
    <col min="11285" max="11285" width="12.140625" style="1132" customWidth="1"/>
    <col min="11286" max="11286" width="8.85546875" style="1132" customWidth="1"/>
    <col min="11287" max="11287" width="9.85546875" style="1132" customWidth="1"/>
    <col min="11288" max="11288" width="8.85546875" style="1132" customWidth="1"/>
    <col min="11289" max="11289" width="54.7109375" style="1132" customWidth="1"/>
    <col min="11290" max="11290" width="10.85546875" style="1132" customWidth="1"/>
    <col min="11291" max="11291" width="8.7109375" style="1132" customWidth="1"/>
    <col min="11292" max="11292" width="12.28515625" style="1132" customWidth="1"/>
    <col min="11293" max="11293" width="8.85546875" style="1132" customWidth="1"/>
    <col min="11294" max="11294" width="9.85546875" style="1132" customWidth="1"/>
    <col min="11295" max="11295" width="8.85546875" style="1132" customWidth="1"/>
    <col min="11296" max="11296" width="54.7109375" style="1132" customWidth="1"/>
    <col min="11297" max="11297" width="10.85546875" style="1132" customWidth="1"/>
    <col min="11298" max="11298" width="8.7109375" style="1132" customWidth="1"/>
    <col min="11299" max="11299" width="13.28515625" style="1132" customWidth="1"/>
    <col min="11300" max="11300" width="8.85546875" style="1132" customWidth="1"/>
    <col min="11301" max="11301" width="9.85546875" style="1132" customWidth="1"/>
    <col min="11302" max="11302" width="8.85546875" style="1132" customWidth="1"/>
    <col min="11303" max="11303" width="54.7109375" style="1132" customWidth="1"/>
    <col min="11304" max="11304" width="12.140625" style="1132" customWidth="1"/>
    <col min="11305" max="11305" width="8.7109375" style="1132" customWidth="1"/>
    <col min="11306" max="11306" width="11.28515625" style="1132" customWidth="1"/>
    <col min="11307" max="11307" width="8.85546875" style="1132" customWidth="1"/>
    <col min="11308" max="11308" width="9.140625" style="1132"/>
    <col min="11309" max="11309" width="8.85546875" style="1132" customWidth="1"/>
    <col min="11310" max="11310" width="54.7109375" style="1132" customWidth="1"/>
    <col min="11311" max="11311" width="13.7109375" style="1132" customWidth="1"/>
    <col min="11312" max="11312" width="8.7109375" style="1132" customWidth="1"/>
    <col min="11313" max="11313" width="14.7109375" style="1132" customWidth="1"/>
    <col min="11314" max="11314" width="8.85546875" style="1132" customWidth="1"/>
    <col min="11315" max="11315" width="9.85546875" style="1132" customWidth="1"/>
    <col min="11316" max="11316" width="8.85546875" style="1132" customWidth="1"/>
    <col min="11317" max="11317" width="54.7109375" style="1132" customWidth="1"/>
    <col min="11318" max="11318" width="12.42578125" style="1132" customWidth="1"/>
    <col min="11319" max="11319" width="8.7109375" style="1132" customWidth="1"/>
    <col min="11320" max="11320" width="13.42578125" style="1132" customWidth="1"/>
    <col min="11321" max="11321" width="8.85546875" style="1132" customWidth="1"/>
    <col min="11322" max="11322" width="9.140625" style="1132" customWidth="1"/>
    <col min="11323" max="11323" width="8.85546875" style="1132" customWidth="1"/>
    <col min="11324" max="11324" width="54.7109375" style="1132" customWidth="1"/>
    <col min="11325" max="11325" width="10.7109375" style="1132" customWidth="1"/>
    <col min="11326" max="11326" width="8.7109375" style="1132" customWidth="1"/>
    <col min="11327" max="11327" width="13" style="1132" customWidth="1"/>
    <col min="11328" max="11328" width="8.85546875" style="1132" customWidth="1"/>
    <col min="11329" max="11329" width="9.140625" style="1132" customWidth="1"/>
    <col min="11330" max="11330" width="8.85546875" style="1132" customWidth="1"/>
    <col min="11331" max="11331" width="54.7109375" style="1132" customWidth="1"/>
    <col min="11332" max="11332" width="10.85546875" style="1132" customWidth="1"/>
    <col min="11333" max="11333" width="8.7109375" style="1132" customWidth="1"/>
    <col min="11334" max="11334" width="13" style="1132" customWidth="1"/>
    <col min="11335" max="11335" width="8.85546875" style="1132" customWidth="1"/>
    <col min="11336" max="11336" width="9.85546875" style="1132" customWidth="1"/>
    <col min="11337" max="11337" width="8.85546875" style="1132" customWidth="1"/>
    <col min="11338" max="11523" width="9.140625" style="1132"/>
    <col min="11524" max="11524" width="63" style="1132" customWidth="1"/>
    <col min="11525" max="11527" width="17.140625" style="1132" customWidth="1"/>
    <col min="11528" max="11531" width="15" style="1132" customWidth="1"/>
    <col min="11532" max="11532" width="13.140625" style="1132" customWidth="1"/>
    <col min="11533" max="11533" width="8.7109375" style="1132" customWidth="1"/>
    <col min="11534" max="11534" width="12.85546875" style="1132" customWidth="1"/>
    <col min="11535" max="11535" width="8.85546875" style="1132" customWidth="1"/>
    <col min="11536" max="11536" width="9.85546875" style="1132" customWidth="1"/>
    <col min="11537" max="11537" width="8.85546875" style="1132" customWidth="1"/>
    <col min="11538" max="11538" width="54.7109375" style="1132" customWidth="1"/>
    <col min="11539" max="11539" width="10.85546875" style="1132" customWidth="1"/>
    <col min="11540" max="11540" width="8.7109375" style="1132" customWidth="1"/>
    <col min="11541" max="11541" width="12.140625" style="1132" customWidth="1"/>
    <col min="11542" max="11542" width="8.85546875" style="1132" customWidth="1"/>
    <col min="11543" max="11543" width="9.85546875" style="1132" customWidth="1"/>
    <col min="11544" max="11544" width="8.85546875" style="1132" customWidth="1"/>
    <col min="11545" max="11545" width="54.7109375" style="1132" customWidth="1"/>
    <col min="11546" max="11546" width="10.85546875" style="1132" customWidth="1"/>
    <col min="11547" max="11547" width="8.7109375" style="1132" customWidth="1"/>
    <col min="11548" max="11548" width="12.28515625" style="1132" customWidth="1"/>
    <col min="11549" max="11549" width="8.85546875" style="1132" customWidth="1"/>
    <col min="11550" max="11550" width="9.85546875" style="1132" customWidth="1"/>
    <col min="11551" max="11551" width="8.85546875" style="1132" customWidth="1"/>
    <col min="11552" max="11552" width="54.7109375" style="1132" customWidth="1"/>
    <col min="11553" max="11553" width="10.85546875" style="1132" customWidth="1"/>
    <col min="11554" max="11554" width="8.7109375" style="1132" customWidth="1"/>
    <col min="11555" max="11555" width="13.28515625" style="1132" customWidth="1"/>
    <col min="11556" max="11556" width="8.85546875" style="1132" customWidth="1"/>
    <col min="11557" max="11557" width="9.85546875" style="1132" customWidth="1"/>
    <col min="11558" max="11558" width="8.85546875" style="1132" customWidth="1"/>
    <col min="11559" max="11559" width="54.7109375" style="1132" customWidth="1"/>
    <col min="11560" max="11560" width="12.140625" style="1132" customWidth="1"/>
    <col min="11561" max="11561" width="8.7109375" style="1132" customWidth="1"/>
    <col min="11562" max="11562" width="11.28515625" style="1132" customWidth="1"/>
    <col min="11563" max="11563" width="8.85546875" style="1132" customWidth="1"/>
    <col min="11564" max="11564" width="9.140625" style="1132"/>
    <col min="11565" max="11565" width="8.85546875" style="1132" customWidth="1"/>
    <col min="11566" max="11566" width="54.7109375" style="1132" customWidth="1"/>
    <col min="11567" max="11567" width="13.7109375" style="1132" customWidth="1"/>
    <col min="11568" max="11568" width="8.7109375" style="1132" customWidth="1"/>
    <col min="11569" max="11569" width="14.7109375" style="1132" customWidth="1"/>
    <col min="11570" max="11570" width="8.85546875" style="1132" customWidth="1"/>
    <col min="11571" max="11571" width="9.85546875" style="1132" customWidth="1"/>
    <col min="11572" max="11572" width="8.85546875" style="1132" customWidth="1"/>
    <col min="11573" max="11573" width="54.7109375" style="1132" customWidth="1"/>
    <col min="11574" max="11574" width="12.42578125" style="1132" customWidth="1"/>
    <col min="11575" max="11575" width="8.7109375" style="1132" customWidth="1"/>
    <col min="11576" max="11576" width="13.42578125" style="1132" customWidth="1"/>
    <col min="11577" max="11577" width="8.85546875" style="1132" customWidth="1"/>
    <col min="11578" max="11578" width="9.140625" style="1132" customWidth="1"/>
    <col min="11579" max="11579" width="8.85546875" style="1132" customWidth="1"/>
    <col min="11580" max="11580" width="54.7109375" style="1132" customWidth="1"/>
    <col min="11581" max="11581" width="10.7109375" style="1132" customWidth="1"/>
    <col min="11582" max="11582" width="8.7109375" style="1132" customWidth="1"/>
    <col min="11583" max="11583" width="13" style="1132" customWidth="1"/>
    <col min="11584" max="11584" width="8.85546875" style="1132" customWidth="1"/>
    <col min="11585" max="11585" width="9.140625" style="1132" customWidth="1"/>
    <col min="11586" max="11586" width="8.85546875" style="1132" customWidth="1"/>
    <col min="11587" max="11587" width="54.7109375" style="1132" customWidth="1"/>
    <col min="11588" max="11588" width="10.85546875" style="1132" customWidth="1"/>
    <col min="11589" max="11589" width="8.7109375" style="1132" customWidth="1"/>
    <col min="11590" max="11590" width="13" style="1132" customWidth="1"/>
    <col min="11591" max="11591" width="8.85546875" style="1132" customWidth="1"/>
    <col min="11592" max="11592" width="9.85546875" style="1132" customWidth="1"/>
    <col min="11593" max="11593" width="8.85546875" style="1132" customWidth="1"/>
    <col min="11594" max="11779" width="9.140625" style="1132"/>
    <col min="11780" max="11780" width="63" style="1132" customWidth="1"/>
    <col min="11781" max="11783" width="17.140625" style="1132" customWidth="1"/>
    <col min="11784" max="11787" width="15" style="1132" customWidth="1"/>
    <col min="11788" max="11788" width="13.140625" style="1132" customWidth="1"/>
    <col min="11789" max="11789" width="8.7109375" style="1132" customWidth="1"/>
    <col min="11790" max="11790" width="12.85546875" style="1132" customWidth="1"/>
    <col min="11791" max="11791" width="8.85546875" style="1132" customWidth="1"/>
    <col min="11792" max="11792" width="9.85546875" style="1132" customWidth="1"/>
    <col min="11793" max="11793" width="8.85546875" style="1132" customWidth="1"/>
    <col min="11794" max="11794" width="54.7109375" style="1132" customWidth="1"/>
    <col min="11795" max="11795" width="10.85546875" style="1132" customWidth="1"/>
    <col min="11796" max="11796" width="8.7109375" style="1132" customWidth="1"/>
    <col min="11797" max="11797" width="12.140625" style="1132" customWidth="1"/>
    <col min="11798" max="11798" width="8.85546875" style="1132" customWidth="1"/>
    <col min="11799" max="11799" width="9.85546875" style="1132" customWidth="1"/>
    <col min="11800" max="11800" width="8.85546875" style="1132" customWidth="1"/>
    <col min="11801" max="11801" width="54.7109375" style="1132" customWidth="1"/>
    <col min="11802" max="11802" width="10.85546875" style="1132" customWidth="1"/>
    <col min="11803" max="11803" width="8.7109375" style="1132" customWidth="1"/>
    <col min="11804" max="11804" width="12.28515625" style="1132" customWidth="1"/>
    <col min="11805" max="11805" width="8.85546875" style="1132" customWidth="1"/>
    <col min="11806" max="11806" width="9.85546875" style="1132" customWidth="1"/>
    <col min="11807" max="11807" width="8.85546875" style="1132" customWidth="1"/>
    <col min="11808" max="11808" width="54.7109375" style="1132" customWidth="1"/>
    <col min="11809" max="11809" width="10.85546875" style="1132" customWidth="1"/>
    <col min="11810" max="11810" width="8.7109375" style="1132" customWidth="1"/>
    <col min="11811" max="11811" width="13.28515625" style="1132" customWidth="1"/>
    <col min="11812" max="11812" width="8.85546875" style="1132" customWidth="1"/>
    <col min="11813" max="11813" width="9.85546875" style="1132" customWidth="1"/>
    <col min="11814" max="11814" width="8.85546875" style="1132" customWidth="1"/>
    <col min="11815" max="11815" width="54.7109375" style="1132" customWidth="1"/>
    <col min="11816" max="11816" width="12.140625" style="1132" customWidth="1"/>
    <col min="11817" max="11817" width="8.7109375" style="1132" customWidth="1"/>
    <col min="11818" max="11818" width="11.28515625" style="1132" customWidth="1"/>
    <col min="11819" max="11819" width="8.85546875" style="1132" customWidth="1"/>
    <col min="11820" max="11820" width="9.140625" style="1132"/>
    <col min="11821" max="11821" width="8.85546875" style="1132" customWidth="1"/>
    <col min="11822" max="11822" width="54.7109375" style="1132" customWidth="1"/>
    <col min="11823" max="11823" width="13.7109375" style="1132" customWidth="1"/>
    <col min="11824" max="11824" width="8.7109375" style="1132" customWidth="1"/>
    <col min="11825" max="11825" width="14.7109375" style="1132" customWidth="1"/>
    <col min="11826" max="11826" width="8.85546875" style="1132" customWidth="1"/>
    <col min="11827" max="11827" width="9.85546875" style="1132" customWidth="1"/>
    <col min="11828" max="11828" width="8.85546875" style="1132" customWidth="1"/>
    <col min="11829" max="11829" width="54.7109375" style="1132" customWidth="1"/>
    <col min="11830" max="11830" width="12.42578125" style="1132" customWidth="1"/>
    <col min="11831" max="11831" width="8.7109375" style="1132" customWidth="1"/>
    <col min="11832" max="11832" width="13.42578125" style="1132" customWidth="1"/>
    <col min="11833" max="11833" width="8.85546875" style="1132" customWidth="1"/>
    <col min="11834" max="11834" width="9.140625" style="1132" customWidth="1"/>
    <col min="11835" max="11835" width="8.85546875" style="1132" customWidth="1"/>
    <col min="11836" max="11836" width="54.7109375" style="1132" customWidth="1"/>
    <col min="11837" max="11837" width="10.7109375" style="1132" customWidth="1"/>
    <col min="11838" max="11838" width="8.7109375" style="1132" customWidth="1"/>
    <col min="11839" max="11839" width="13" style="1132" customWidth="1"/>
    <col min="11840" max="11840" width="8.85546875" style="1132" customWidth="1"/>
    <col min="11841" max="11841" width="9.140625" style="1132" customWidth="1"/>
    <col min="11842" max="11842" width="8.85546875" style="1132" customWidth="1"/>
    <col min="11843" max="11843" width="54.7109375" style="1132" customWidth="1"/>
    <col min="11844" max="11844" width="10.85546875" style="1132" customWidth="1"/>
    <col min="11845" max="11845" width="8.7109375" style="1132" customWidth="1"/>
    <col min="11846" max="11846" width="13" style="1132" customWidth="1"/>
    <col min="11847" max="11847" width="8.85546875" style="1132" customWidth="1"/>
    <col min="11848" max="11848" width="9.85546875" style="1132" customWidth="1"/>
    <col min="11849" max="11849" width="8.85546875" style="1132" customWidth="1"/>
    <col min="11850" max="12035" width="9.140625" style="1132"/>
    <col min="12036" max="12036" width="63" style="1132" customWidth="1"/>
    <col min="12037" max="12039" width="17.140625" style="1132" customWidth="1"/>
    <col min="12040" max="12043" width="15" style="1132" customWidth="1"/>
    <col min="12044" max="12044" width="13.140625" style="1132" customWidth="1"/>
    <col min="12045" max="12045" width="8.7109375" style="1132" customWidth="1"/>
    <col min="12046" max="12046" width="12.85546875" style="1132" customWidth="1"/>
    <col min="12047" max="12047" width="8.85546875" style="1132" customWidth="1"/>
    <col min="12048" max="12048" width="9.85546875" style="1132" customWidth="1"/>
    <col min="12049" max="12049" width="8.85546875" style="1132" customWidth="1"/>
    <col min="12050" max="12050" width="54.7109375" style="1132" customWidth="1"/>
    <col min="12051" max="12051" width="10.85546875" style="1132" customWidth="1"/>
    <col min="12052" max="12052" width="8.7109375" style="1132" customWidth="1"/>
    <col min="12053" max="12053" width="12.140625" style="1132" customWidth="1"/>
    <col min="12054" max="12054" width="8.85546875" style="1132" customWidth="1"/>
    <col min="12055" max="12055" width="9.85546875" style="1132" customWidth="1"/>
    <col min="12056" max="12056" width="8.85546875" style="1132" customWidth="1"/>
    <col min="12057" max="12057" width="54.7109375" style="1132" customWidth="1"/>
    <col min="12058" max="12058" width="10.85546875" style="1132" customWidth="1"/>
    <col min="12059" max="12059" width="8.7109375" style="1132" customWidth="1"/>
    <col min="12060" max="12060" width="12.28515625" style="1132" customWidth="1"/>
    <col min="12061" max="12061" width="8.85546875" style="1132" customWidth="1"/>
    <col min="12062" max="12062" width="9.85546875" style="1132" customWidth="1"/>
    <col min="12063" max="12063" width="8.85546875" style="1132" customWidth="1"/>
    <col min="12064" max="12064" width="54.7109375" style="1132" customWidth="1"/>
    <col min="12065" max="12065" width="10.85546875" style="1132" customWidth="1"/>
    <col min="12066" max="12066" width="8.7109375" style="1132" customWidth="1"/>
    <col min="12067" max="12067" width="13.28515625" style="1132" customWidth="1"/>
    <col min="12068" max="12068" width="8.85546875" style="1132" customWidth="1"/>
    <col min="12069" max="12069" width="9.85546875" style="1132" customWidth="1"/>
    <col min="12070" max="12070" width="8.85546875" style="1132" customWidth="1"/>
    <col min="12071" max="12071" width="54.7109375" style="1132" customWidth="1"/>
    <col min="12072" max="12072" width="12.140625" style="1132" customWidth="1"/>
    <col min="12073" max="12073" width="8.7109375" style="1132" customWidth="1"/>
    <col min="12074" max="12074" width="11.28515625" style="1132" customWidth="1"/>
    <col min="12075" max="12075" width="8.85546875" style="1132" customWidth="1"/>
    <col min="12076" max="12076" width="9.140625" style="1132"/>
    <col min="12077" max="12077" width="8.85546875" style="1132" customWidth="1"/>
    <col min="12078" max="12078" width="54.7109375" style="1132" customWidth="1"/>
    <col min="12079" max="12079" width="13.7109375" style="1132" customWidth="1"/>
    <col min="12080" max="12080" width="8.7109375" style="1132" customWidth="1"/>
    <col min="12081" max="12081" width="14.7109375" style="1132" customWidth="1"/>
    <col min="12082" max="12082" width="8.85546875" style="1132" customWidth="1"/>
    <col min="12083" max="12083" width="9.85546875" style="1132" customWidth="1"/>
    <col min="12084" max="12084" width="8.85546875" style="1132" customWidth="1"/>
    <col min="12085" max="12085" width="54.7109375" style="1132" customWidth="1"/>
    <col min="12086" max="12086" width="12.42578125" style="1132" customWidth="1"/>
    <col min="12087" max="12087" width="8.7109375" style="1132" customWidth="1"/>
    <col min="12088" max="12088" width="13.42578125" style="1132" customWidth="1"/>
    <col min="12089" max="12089" width="8.85546875" style="1132" customWidth="1"/>
    <col min="12090" max="12090" width="9.140625" style="1132" customWidth="1"/>
    <col min="12091" max="12091" width="8.85546875" style="1132" customWidth="1"/>
    <col min="12092" max="12092" width="54.7109375" style="1132" customWidth="1"/>
    <col min="12093" max="12093" width="10.7109375" style="1132" customWidth="1"/>
    <col min="12094" max="12094" width="8.7109375" style="1132" customWidth="1"/>
    <col min="12095" max="12095" width="13" style="1132" customWidth="1"/>
    <col min="12096" max="12096" width="8.85546875" style="1132" customWidth="1"/>
    <col min="12097" max="12097" width="9.140625" style="1132" customWidth="1"/>
    <col min="12098" max="12098" width="8.85546875" style="1132" customWidth="1"/>
    <col min="12099" max="12099" width="54.7109375" style="1132" customWidth="1"/>
    <col min="12100" max="12100" width="10.85546875" style="1132" customWidth="1"/>
    <col min="12101" max="12101" width="8.7109375" style="1132" customWidth="1"/>
    <col min="12102" max="12102" width="13" style="1132" customWidth="1"/>
    <col min="12103" max="12103" width="8.85546875" style="1132" customWidth="1"/>
    <col min="12104" max="12104" width="9.85546875" style="1132" customWidth="1"/>
    <col min="12105" max="12105" width="8.85546875" style="1132" customWidth="1"/>
    <col min="12106" max="12291" width="9.140625" style="1132"/>
    <col min="12292" max="12292" width="63" style="1132" customWidth="1"/>
    <col min="12293" max="12295" width="17.140625" style="1132" customWidth="1"/>
    <col min="12296" max="12299" width="15" style="1132" customWidth="1"/>
    <col min="12300" max="12300" width="13.140625" style="1132" customWidth="1"/>
    <col min="12301" max="12301" width="8.7109375" style="1132" customWidth="1"/>
    <col min="12302" max="12302" width="12.85546875" style="1132" customWidth="1"/>
    <col min="12303" max="12303" width="8.85546875" style="1132" customWidth="1"/>
    <col min="12304" max="12304" width="9.85546875" style="1132" customWidth="1"/>
    <col min="12305" max="12305" width="8.85546875" style="1132" customWidth="1"/>
    <col min="12306" max="12306" width="54.7109375" style="1132" customWidth="1"/>
    <col min="12307" max="12307" width="10.85546875" style="1132" customWidth="1"/>
    <col min="12308" max="12308" width="8.7109375" style="1132" customWidth="1"/>
    <col min="12309" max="12309" width="12.140625" style="1132" customWidth="1"/>
    <col min="12310" max="12310" width="8.85546875" style="1132" customWidth="1"/>
    <col min="12311" max="12311" width="9.85546875" style="1132" customWidth="1"/>
    <col min="12312" max="12312" width="8.85546875" style="1132" customWidth="1"/>
    <col min="12313" max="12313" width="54.7109375" style="1132" customWidth="1"/>
    <col min="12314" max="12314" width="10.85546875" style="1132" customWidth="1"/>
    <col min="12315" max="12315" width="8.7109375" style="1132" customWidth="1"/>
    <col min="12316" max="12316" width="12.28515625" style="1132" customWidth="1"/>
    <col min="12317" max="12317" width="8.85546875" style="1132" customWidth="1"/>
    <col min="12318" max="12318" width="9.85546875" style="1132" customWidth="1"/>
    <col min="12319" max="12319" width="8.85546875" style="1132" customWidth="1"/>
    <col min="12320" max="12320" width="54.7109375" style="1132" customWidth="1"/>
    <col min="12321" max="12321" width="10.85546875" style="1132" customWidth="1"/>
    <col min="12322" max="12322" width="8.7109375" style="1132" customWidth="1"/>
    <col min="12323" max="12323" width="13.28515625" style="1132" customWidth="1"/>
    <col min="12324" max="12324" width="8.85546875" style="1132" customWidth="1"/>
    <col min="12325" max="12325" width="9.85546875" style="1132" customWidth="1"/>
    <col min="12326" max="12326" width="8.85546875" style="1132" customWidth="1"/>
    <col min="12327" max="12327" width="54.7109375" style="1132" customWidth="1"/>
    <col min="12328" max="12328" width="12.140625" style="1132" customWidth="1"/>
    <col min="12329" max="12329" width="8.7109375" style="1132" customWidth="1"/>
    <col min="12330" max="12330" width="11.28515625" style="1132" customWidth="1"/>
    <col min="12331" max="12331" width="8.85546875" style="1132" customWidth="1"/>
    <col min="12332" max="12332" width="9.140625" style="1132"/>
    <col min="12333" max="12333" width="8.85546875" style="1132" customWidth="1"/>
    <col min="12334" max="12334" width="54.7109375" style="1132" customWidth="1"/>
    <col min="12335" max="12335" width="13.7109375" style="1132" customWidth="1"/>
    <col min="12336" max="12336" width="8.7109375" style="1132" customWidth="1"/>
    <col min="12337" max="12337" width="14.7109375" style="1132" customWidth="1"/>
    <col min="12338" max="12338" width="8.85546875" style="1132" customWidth="1"/>
    <col min="12339" max="12339" width="9.85546875" style="1132" customWidth="1"/>
    <col min="12340" max="12340" width="8.85546875" style="1132" customWidth="1"/>
    <col min="12341" max="12341" width="54.7109375" style="1132" customWidth="1"/>
    <col min="12342" max="12342" width="12.42578125" style="1132" customWidth="1"/>
    <col min="12343" max="12343" width="8.7109375" style="1132" customWidth="1"/>
    <col min="12344" max="12344" width="13.42578125" style="1132" customWidth="1"/>
    <col min="12345" max="12345" width="8.85546875" style="1132" customWidth="1"/>
    <col min="12346" max="12346" width="9.140625" style="1132" customWidth="1"/>
    <col min="12347" max="12347" width="8.85546875" style="1132" customWidth="1"/>
    <col min="12348" max="12348" width="54.7109375" style="1132" customWidth="1"/>
    <col min="12349" max="12349" width="10.7109375" style="1132" customWidth="1"/>
    <col min="12350" max="12350" width="8.7109375" style="1132" customWidth="1"/>
    <col min="12351" max="12351" width="13" style="1132" customWidth="1"/>
    <col min="12352" max="12352" width="8.85546875" style="1132" customWidth="1"/>
    <col min="12353" max="12353" width="9.140625" style="1132" customWidth="1"/>
    <col min="12354" max="12354" width="8.85546875" style="1132" customWidth="1"/>
    <col min="12355" max="12355" width="54.7109375" style="1132" customWidth="1"/>
    <col min="12356" max="12356" width="10.85546875" style="1132" customWidth="1"/>
    <col min="12357" max="12357" width="8.7109375" style="1132" customWidth="1"/>
    <col min="12358" max="12358" width="13" style="1132" customWidth="1"/>
    <col min="12359" max="12359" width="8.85546875" style="1132" customWidth="1"/>
    <col min="12360" max="12360" width="9.85546875" style="1132" customWidth="1"/>
    <col min="12361" max="12361" width="8.85546875" style="1132" customWidth="1"/>
    <col min="12362" max="12547" width="9.140625" style="1132"/>
    <col min="12548" max="12548" width="63" style="1132" customWidth="1"/>
    <col min="12549" max="12551" width="17.140625" style="1132" customWidth="1"/>
    <col min="12552" max="12555" width="15" style="1132" customWidth="1"/>
    <col min="12556" max="12556" width="13.140625" style="1132" customWidth="1"/>
    <col min="12557" max="12557" width="8.7109375" style="1132" customWidth="1"/>
    <col min="12558" max="12558" width="12.85546875" style="1132" customWidth="1"/>
    <col min="12559" max="12559" width="8.85546875" style="1132" customWidth="1"/>
    <col min="12560" max="12560" width="9.85546875" style="1132" customWidth="1"/>
    <col min="12561" max="12561" width="8.85546875" style="1132" customWidth="1"/>
    <col min="12562" max="12562" width="54.7109375" style="1132" customWidth="1"/>
    <col min="12563" max="12563" width="10.85546875" style="1132" customWidth="1"/>
    <col min="12564" max="12564" width="8.7109375" style="1132" customWidth="1"/>
    <col min="12565" max="12565" width="12.140625" style="1132" customWidth="1"/>
    <col min="12566" max="12566" width="8.85546875" style="1132" customWidth="1"/>
    <col min="12567" max="12567" width="9.85546875" style="1132" customWidth="1"/>
    <col min="12568" max="12568" width="8.85546875" style="1132" customWidth="1"/>
    <col min="12569" max="12569" width="54.7109375" style="1132" customWidth="1"/>
    <col min="12570" max="12570" width="10.85546875" style="1132" customWidth="1"/>
    <col min="12571" max="12571" width="8.7109375" style="1132" customWidth="1"/>
    <col min="12572" max="12572" width="12.28515625" style="1132" customWidth="1"/>
    <col min="12573" max="12573" width="8.85546875" style="1132" customWidth="1"/>
    <col min="12574" max="12574" width="9.85546875" style="1132" customWidth="1"/>
    <col min="12575" max="12575" width="8.85546875" style="1132" customWidth="1"/>
    <col min="12576" max="12576" width="54.7109375" style="1132" customWidth="1"/>
    <col min="12577" max="12577" width="10.85546875" style="1132" customWidth="1"/>
    <col min="12578" max="12578" width="8.7109375" style="1132" customWidth="1"/>
    <col min="12579" max="12579" width="13.28515625" style="1132" customWidth="1"/>
    <col min="12580" max="12580" width="8.85546875" style="1132" customWidth="1"/>
    <col min="12581" max="12581" width="9.85546875" style="1132" customWidth="1"/>
    <col min="12582" max="12582" width="8.85546875" style="1132" customWidth="1"/>
    <col min="12583" max="12583" width="54.7109375" style="1132" customWidth="1"/>
    <col min="12584" max="12584" width="12.140625" style="1132" customWidth="1"/>
    <col min="12585" max="12585" width="8.7109375" style="1132" customWidth="1"/>
    <col min="12586" max="12586" width="11.28515625" style="1132" customWidth="1"/>
    <col min="12587" max="12587" width="8.85546875" style="1132" customWidth="1"/>
    <col min="12588" max="12588" width="9.140625" style="1132"/>
    <col min="12589" max="12589" width="8.85546875" style="1132" customWidth="1"/>
    <col min="12590" max="12590" width="54.7109375" style="1132" customWidth="1"/>
    <col min="12591" max="12591" width="13.7109375" style="1132" customWidth="1"/>
    <col min="12592" max="12592" width="8.7109375" style="1132" customWidth="1"/>
    <col min="12593" max="12593" width="14.7109375" style="1132" customWidth="1"/>
    <col min="12594" max="12594" width="8.85546875" style="1132" customWidth="1"/>
    <col min="12595" max="12595" width="9.85546875" style="1132" customWidth="1"/>
    <col min="12596" max="12596" width="8.85546875" style="1132" customWidth="1"/>
    <col min="12597" max="12597" width="54.7109375" style="1132" customWidth="1"/>
    <col min="12598" max="12598" width="12.42578125" style="1132" customWidth="1"/>
    <col min="12599" max="12599" width="8.7109375" style="1132" customWidth="1"/>
    <col min="12600" max="12600" width="13.42578125" style="1132" customWidth="1"/>
    <col min="12601" max="12601" width="8.85546875" style="1132" customWidth="1"/>
    <col min="12602" max="12602" width="9.140625" style="1132" customWidth="1"/>
    <col min="12603" max="12603" width="8.85546875" style="1132" customWidth="1"/>
    <col min="12604" max="12604" width="54.7109375" style="1132" customWidth="1"/>
    <col min="12605" max="12605" width="10.7109375" style="1132" customWidth="1"/>
    <col min="12606" max="12606" width="8.7109375" style="1132" customWidth="1"/>
    <col min="12607" max="12607" width="13" style="1132" customWidth="1"/>
    <col min="12608" max="12608" width="8.85546875" style="1132" customWidth="1"/>
    <col min="12609" max="12609" width="9.140625" style="1132" customWidth="1"/>
    <col min="12610" max="12610" width="8.85546875" style="1132" customWidth="1"/>
    <col min="12611" max="12611" width="54.7109375" style="1132" customWidth="1"/>
    <col min="12612" max="12612" width="10.85546875" style="1132" customWidth="1"/>
    <col min="12613" max="12613" width="8.7109375" style="1132" customWidth="1"/>
    <col min="12614" max="12614" width="13" style="1132" customWidth="1"/>
    <col min="12615" max="12615" width="8.85546875" style="1132" customWidth="1"/>
    <col min="12616" max="12616" width="9.85546875" style="1132" customWidth="1"/>
    <col min="12617" max="12617" width="8.85546875" style="1132" customWidth="1"/>
    <col min="12618" max="12803" width="9.140625" style="1132"/>
    <col min="12804" max="12804" width="63" style="1132" customWidth="1"/>
    <col min="12805" max="12807" width="17.140625" style="1132" customWidth="1"/>
    <col min="12808" max="12811" width="15" style="1132" customWidth="1"/>
    <col min="12812" max="12812" width="13.140625" style="1132" customWidth="1"/>
    <col min="12813" max="12813" width="8.7109375" style="1132" customWidth="1"/>
    <col min="12814" max="12814" width="12.85546875" style="1132" customWidth="1"/>
    <col min="12815" max="12815" width="8.85546875" style="1132" customWidth="1"/>
    <col min="12816" max="12816" width="9.85546875" style="1132" customWidth="1"/>
    <col min="12817" max="12817" width="8.85546875" style="1132" customWidth="1"/>
    <col min="12818" max="12818" width="54.7109375" style="1132" customWidth="1"/>
    <col min="12819" max="12819" width="10.85546875" style="1132" customWidth="1"/>
    <col min="12820" max="12820" width="8.7109375" style="1132" customWidth="1"/>
    <col min="12821" max="12821" width="12.140625" style="1132" customWidth="1"/>
    <col min="12822" max="12822" width="8.85546875" style="1132" customWidth="1"/>
    <col min="12823" max="12823" width="9.85546875" style="1132" customWidth="1"/>
    <col min="12824" max="12824" width="8.85546875" style="1132" customWidth="1"/>
    <col min="12825" max="12825" width="54.7109375" style="1132" customWidth="1"/>
    <col min="12826" max="12826" width="10.85546875" style="1132" customWidth="1"/>
    <col min="12827" max="12827" width="8.7109375" style="1132" customWidth="1"/>
    <col min="12828" max="12828" width="12.28515625" style="1132" customWidth="1"/>
    <col min="12829" max="12829" width="8.85546875" style="1132" customWidth="1"/>
    <col min="12830" max="12830" width="9.85546875" style="1132" customWidth="1"/>
    <col min="12831" max="12831" width="8.85546875" style="1132" customWidth="1"/>
    <col min="12832" max="12832" width="54.7109375" style="1132" customWidth="1"/>
    <col min="12833" max="12833" width="10.85546875" style="1132" customWidth="1"/>
    <col min="12834" max="12834" width="8.7109375" style="1132" customWidth="1"/>
    <col min="12835" max="12835" width="13.28515625" style="1132" customWidth="1"/>
    <col min="12836" max="12836" width="8.85546875" style="1132" customWidth="1"/>
    <col min="12837" max="12837" width="9.85546875" style="1132" customWidth="1"/>
    <col min="12838" max="12838" width="8.85546875" style="1132" customWidth="1"/>
    <col min="12839" max="12839" width="54.7109375" style="1132" customWidth="1"/>
    <col min="12840" max="12840" width="12.140625" style="1132" customWidth="1"/>
    <col min="12841" max="12841" width="8.7109375" style="1132" customWidth="1"/>
    <col min="12842" max="12842" width="11.28515625" style="1132" customWidth="1"/>
    <col min="12843" max="12843" width="8.85546875" style="1132" customWidth="1"/>
    <col min="12844" max="12844" width="9.140625" style="1132"/>
    <col min="12845" max="12845" width="8.85546875" style="1132" customWidth="1"/>
    <col min="12846" max="12846" width="54.7109375" style="1132" customWidth="1"/>
    <col min="12847" max="12847" width="13.7109375" style="1132" customWidth="1"/>
    <col min="12848" max="12848" width="8.7109375" style="1132" customWidth="1"/>
    <col min="12849" max="12849" width="14.7109375" style="1132" customWidth="1"/>
    <col min="12850" max="12850" width="8.85546875" style="1132" customWidth="1"/>
    <col min="12851" max="12851" width="9.85546875" style="1132" customWidth="1"/>
    <col min="12852" max="12852" width="8.85546875" style="1132" customWidth="1"/>
    <col min="12853" max="12853" width="54.7109375" style="1132" customWidth="1"/>
    <col min="12854" max="12854" width="12.42578125" style="1132" customWidth="1"/>
    <col min="12855" max="12855" width="8.7109375" style="1132" customWidth="1"/>
    <col min="12856" max="12856" width="13.42578125" style="1132" customWidth="1"/>
    <col min="12857" max="12857" width="8.85546875" style="1132" customWidth="1"/>
    <col min="12858" max="12858" width="9.140625" style="1132" customWidth="1"/>
    <col min="12859" max="12859" width="8.85546875" style="1132" customWidth="1"/>
    <col min="12860" max="12860" width="54.7109375" style="1132" customWidth="1"/>
    <col min="12861" max="12861" width="10.7109375" style="1132" customWidth="1"/>
    <col min="12862" max="12862" width="8.7109375" style="1132" customWidth="1"/>
    <col min="12863" max="12863" width="13" style="1132" customWidth="1"/>
    <col min="12864" max="12864" width="8.85546875" style="1132" customWidth="1"/>
    <col min="12865" max="12865" width="9.140625" style="1132" customWidth="1"/>
    <col min="12866" max="12866" width="8.85546875" style="1132" customWidth="1"/>
    <col min="12867" max="12867" width="54.7109375" style="1132" customWidth="1"/>
    <col min="12868" max="12868" width="10.85546875" style="1132" customWidth="1"/>
    <col min="12869" max="12869" width="8.7109375" style="1132" customWidth="1"/>
    <col min="12870" max="12870" width="13" style="1132" customWidth="1"/>
    <col min="12871" max="12871" width="8.85546875" style="1132" customWidth="1"/>
    <col min="12872" max="12872" width="9.85546875" style="1132" customWidth="1"/>
    <col min="12873" max="12873" width="8.85546875" style="1132" customWidth="1"/>
    <col min="12874" max="13059" width="9.140625" style="1132"/>
    <col min="13060" max="13060" width="63" style="1132" customWidth="1"/>
    <col min="13061" max="13063" width="17.140625" style="1132" customWidth="1"/>
    <col min="13064" max="13067" width="15" style="1132" customWidth="1"/>
    <col min="13068" max="13068" width="13.140625" style="1132" customWidth="1"/>
    <col min="13069" max="13069" width="8.7109375" style="1132" customWidth="1"/>
    <col min="13070" max="13070" width="12.85546875" style="1132" customWidth="1"/>
    <col min="13071" max="13071" width="8.85546875" style="1132" customWidth="1"/>
    <col min="13072" max="13072" width="9.85546875" style="1132" customWidth="1"/>
    <col min="13073" max="13073" width="8.85546875" style="1132" customWidth="1"/>
    <col min="13074" max="13074" width="54.7109375" style="1132" customWidth="1"/>
    <col min="13075" max="13075" width="10.85546875" style="1132" customWidth="1"/>
    <col min="13076" max="13076" width="8.7109375" style="1132" customWidth="1"/>
    <col min="13077" max="13077" width="12.140625" style="1132" customWidth="1"/>
    <col min="13078" max="13078" width="8.85546875" style="1132" customWidth="1"/>
    <col min="13079" max="13079" width="9.85546875" style="1132" customWidth="1"/>
    <col min="13080" max="13080" width="8.85546875" style="1132" customWidth="1"/>
    <col min="13081" max="13081" width="54.7109375" style="1132" customWidth="1"/>
    <col min="13082" max="13082" width="10.85546875" style="1132" customWidth="1"/>
    <col min="13083" max="13083" width="8.7109375" style="1132" customWidth="1"/>
    <col min="13084" max="13084" width="12.28515625" style="1132" customWidth="1"/>
    <col min="13085" max="13085" width="8.85546875" style="1132" customWidth="1"/>
    <col min="13086" max="13086" width="9.85546875" style="1132" customWidth="1"/>
    <col min="13087" max="13087" width="8.85546875" style="1132" customWidth="1"/>
    <col min="13088" max="13088" width="54.7109375" style="1132" customWidth="1"/>
    <col min="13089" max="13089" width="10.85546875" style="1132" customWidth="1"/>
    <col min="13090" max="13090" width="8.7109375" style="1132" customWidth="1"/>
    <col min="13091" max="13091" width="13.28515625" style="1132" customWidth="1"/>
    <col min="13092" max="13092" width="8.85546875" style="1132" customWidth="1"/>
    <col min="13093" max="13093" width="9.85546875" style="1132" customWidth="1"/>
    <col min="13094" max="13094" width="8.85546875" style="1132" customWidth="1"/>
    <col min="13095" max="13095" width="54.7109375" style="1132" customWidth="1"/>
    <col min="13096" max="13096" width="12.140625" style="1132" customWidth="1"/>
    <col min="13097" max="13097" width="8.7109375" style="1132" customWidth="1"/>
    <col min="13098" max="13098" width="11.28515625" style="1132" customWidth="1"/>
    <col min="13099" max="13099" width="8.85546875" style="1132" customWidth="1"/>
    <col min="13100" max="13100" width="9.140625" style="1132"/>
    <col min="13101" max="13101" width="8.85546875" style="1132" customWidth="1"/>
    <col min="13102" max="13102" width="54.7109375" style="1132" customWidth="1"/>
    <col min="13103" max="13103" width="13.7109375" style="1132" customWidth="1"/>
    <col min="13104" max="13104" width="8.7109375" style="1132" customWidth="1"/>
    <col min="13105" max="13105" width="14.7109375" style="1132" customWidth="1"/>
    <col min="13106" max="13106" width="8.85546875" style="1132" customWidth="1"/>
    <col min="13107" max="13107" width="9.85546875" style="1132" customWidth="1"/>
    <col min="13108" max="13108" width="8.85546875" style="1132" customWidth="1"/>
    <col min="13109" max="13109" width="54.7109375" style="1132" customWidth="1"/>
    <col min="13110" max="13110" width="12.42578125" style="1132" customWidth="1"/>
    <col min="13111" max="13111" width="8.7109375" style="1132" customWidth="1"/>
    <col min="13112" max="13112" width="13.42578125" style="1132" customWidth="1"/>
    <col min="13113" max="13113" width="8.85546875" style="1132" customWidth="1"/>
    <col min="13114" max="13114" width="9.140625" style="1132" customWidth="1"/>
    <col min="13115" max="13115" width="8.85546875" style="1132" customWidth="1"/>
    <col min="13116" max="13116" width="54.7109375" style="1132" customWidth="1"/>
    <col min="13117" max="13117" width="10.7109375" style="1132" customWidth="1"/>
    <col min="13118" max="13118" width="8.7109375" style="1132" customWidth="1"/>
    <col min="13119" max="13119" width="13" style="1132" customWidth="1"/>
    <col min="13120" max="13120" width="8.85546875" style="1132" customWidth="1"/>
    <col min="13121" max="13121" width="9.140625" style="1132" customWidth="1"/>
    <col min="13122" max="13122" width="8.85546875" style="1132" customWidth="1"/>
    <col min="13123" max="13123" width="54.7109375" style="1132" customWidth="1"/>
    <col min="13124" max="13124" width="10.85546875" style="1132" customWidth="1"/>
    <col min="13125" max="13125" width="8.7109375" style="1132" customWidth="1"/>
    <col min="13126" max="13126" width="13" style="1132" customWidth="1"/>
    <col min="13127" max="13127" width="8.85546875" style="1132" customWidth="1"/>
    <col min="13128" max="13128" width="9.85546875" style="1132" customWidth="1"/>
    <col min="13129" max="13129" width="8.85546875" style="1132" customWidth="1"/>
    <col min="13130" max="13315" width="9.140625" style="1132"/>
    <col min="13316" max="13316" width="63" style="1132" customWidth="1"/>
    <col min="13317" max="13319" width="17.140625" style="1132" customWidth="1"/>
    <col min="13320" max="13323" width="15" style="1132" customWidth="1"/>
    <col min="13324" max="13324" width="13.140625" style="1132" customWidth="1"/>
    <col min="13325" max="13325" width="8.7109375" style="1132" customWidth="1"/>
    <col min="13326" max="13326" width="12.85546875" style="1132" customWidth="1"/>
    <col min="13327" max="13327" width="8.85546875" style="1132" customWidth="1"/>
    <col min="13328" max="13328" width="9.85546875" style="1132" customWidth="1"/>
    <col min="13329" max="13329" width="8.85546875" style="1132" customWidth="1"/>
    <col min="13330" max="13330" width="54.7109375" style="1132" customWidth="1"/>
    <col min="13331" max="13331" width="10.85546875" style="1132" customWidth="1"/>
    <col min="13332" max="13332" width="8.7109375" style="1132" customWidth="1"/>
    <col min="13333" max="13333" width="12.140625" style="1132" customWidth="1"/>
    <col min="13334" max="13334" width="8.85546875" style="1132" customWidth="1"/>
    <col min="13335" max="13335" width="9.85546875" style="1132" customWidth="1"/>
    <col min="13336" max="13336" width="8.85546875" style="1132" customWidth="1"/>
    <col min="13337" max="13337" width="54.7109375" style="1132" customWidth="1"/>
    <col min="13338" max="13338" width="10.85546875" style="1132" customWidth="1"/>
    <col min="13339" max="13339" width="8.7109375" style="1132" customWidth="1"/>
    <col min="13340" max="13340" width="12.28515625" style="1132" customWidth="1"/>
    <col min="13341" max="13341" width="8.85546875" style="1132" customWidth="1"/>
    <col min="13342" max="13342" width="9.85546875" style="1132" customWidth="1"/>
    <col min="13343" max="13343" width="8.85546875" style="1132" customWidth="1"/>
    <col min="13344" max="13344" width="54.7109375" style="1132" customWidth="1"/>
    <col min="13345" max="13345" width="10.85546875" style="1132" customWidth="1"/>
    <col min="13346" max="13346" width="8.7109375" style="1132" customWidth="1"/>
    <col min="13347" max="13347" width="13.28515625" style="1132" customWidth="1"/>
    <col min="13348" max="13348" width="8.85546875" style="1132" customWidth="1"/>
    <col min="13349" max="13349" width="9.85546875" style="1132" customWidth="1"/>
    <col min="13350" max="13350" width="8.85546875" style="1132" customWidth="1"/>
    <col min="13351" max="13351" width="54.7109375" style="1132" customWidth="1"/>
    <col min="13352" max="13352" width="12.140625" style="1132" customWidth="1"/>
    <col min="13353" max="13353" width="8.7109375" style="1132" customWidth="1"/>
    <col min="13354" max="13354" width="11.28515625" style="1132" customWidth="1"/>
    <col min="13355" max="13355" width="8.85546875" style="1132" customWidth="1"/>
    <col min="13356" max="13356" width="9.140625" style="1132"/>
    <col min="13357" max="13357" width="8.85546875" style="1132" customWidth="1"/>
    <col min="13358" max="13358" width="54.7109375" style="1132" customWidth="1"/>
    <col min="13359" max="13359" width="13.7109375" style="1132" customWidth="1"/>
    <col min="13360" max="13360" width="8.7109375" style="1132" customWidth="1"/>
    <col min="13361" max="13361" width="14.7109375" style="1132" customWidth="1"/>
    <col min="13362" max="13362" width="8.85546875" style="1132" customWidth="1"/>
    <col min="13363" max="13363" width="9.85546875" style="1132" customWidth="1"/>
    <col min="13364" max="13364" width="8.85546875" style="1132" customWidth="1"/>
    <col min="13365" max="13365" width="54.7109375" style="1132" customWidth="1"/>
    <col min="13366" max="13366" width="12.42578125" style="1132" customWidth="1"/>
    <col min="13367" max="13367" width="8.7109375" style="1132" customWidth="1"/>
    <col min="13368" max="13368" width="13.42578125" style="1132" customWidth="1"/>
    <col min="13369" max="13369" width="8.85546875" style="1132" customWidth="1"/>
    <col min="13370" max="13370" width="9.140625" style="1132" customWidth="1"/>
    <col min="13371" max="13371" width="8.85546875" style="1132" customWidth="1"/>
    <col min="13372" max="13372" width="54.7109375" style="1132" customWidth="1"/>
    <col min="13373" max="13373" width="10.7109375" style="1132" customWidth="1"/>
    <col min="13374" max="13374" width="8.7109375" style="1132" customWidth="1"/>
    <col min="13375" max="13375" width="13" style="1132" customWidth="1"/>
    <col min="13376" max="13376" width="8.85546875" style="1132" customWidth="1"/>
    <col min="13377" max="13377" width="9.140625" style="1132" customWidth="1"/>
    <col min="13378" max="13378" width="8.85546875" style="1132" customWidth="1"/>
    <col min="13379" max="13379" width="54.7109375" style="1132" customWidth="1"/>
    <col min="13380" max="13380" width="10.85546875" style="1132" customWidth="1"/>
    <col min="13381" max="13381" width="8.7109375" style="1132" customWidth="1"/>
    <col min="13382" max="13382" width="13" style="1132" customWidth="1"/>
    <col min="13383" max="13383" width="8.85546875" style="1132" customWidth="1"/>
    <col min="13384" max="13384" width="9.85546875" style="1132" customWidth="1"/>
    <col min="13385" max="13385" width="8.85546875" style="1132" customWidth="1"/>
    <col min="13386" max="13571" width="9.140625" style="1132"/>
    <col min="13572" max="13572" width="63" style="1132" customWidth="1"/>
    <col min="13573" max="13575" width="17.140625" style="1132" customWidth="1"/>
    <col min="13576" max="13579" width="15" style="1132" customWidth="1"/>
    <col min="13580" max="13580" width="13.140625" style="1132" customWidth="1"/>
    <col min="13581" max="13581" width="8.7109375" style="1132" customWidth="1"/>
    <col min="13582" max="13582" width="12.85546875" style="1132" customWidth="1"/>
    <col min="13583" max="13583" width="8.85546875" style="1132" customWidth="1"/>
    <col min="13584" max="13584" width="9.85546875" style="1132" customWidth="1"/>
    <col min="13585" max="13585" width="8.85546875" style="1132" customWidth="1"/>
    <col min="13586" max="13586" width="54.7109375" style="1132" customWidth="1"/>
    <col min="13587" max="13587" width="10.85546875" style="1132" customWidth="1"/>
    <col min="13588" max="13588" width="8.7109375" style="1132" customWidth="1"/>
    <col min="13589" max="13589" width="12.140625" style="1132" customWidth="1"/>
    <col min="13590" max="13590" width="8.85546875" style="1132" customWidth="1"/>
    <col min="13591" max="13591" width="9.85546875" style="1132" customWidth="1"/>
    <col min="13592" max="13592" width="8.85546875" style="1132" customWidth="1"/>
    <col min="13593" max="13593" width="54.7109375" style="1132" customWidth="1"/>
    <col min="13594" max="13594" width="10.85546875" style="1132" customWidth="1"/>
    <col min="13595" max="13595" width="8.7109375" style="1132" customWidth="1"/>
    <col min="13596" max="13596" width="12.28515625" style="1132" customWidth="1"/>
    <col min="13597" max="13597" width="8.85546875" style="1132" customWidth="1"/>
    <col min="13598" max="13598" width="9.85546875" style="1132" customWidth="1"/>
    <col min="13599" max="13599" width="8.85546875" style="1132" customWidth="1"/>
    <col min="13600" max="13600" width="54.7109375" style="1132" customWidth="1"/>
    <col min="13601" max="13601" width="10.85546875" style="1132" customWidth="1"/>
    <col min="13602" max="13602" width="8.7109375" style="1132" customWidth="1"/>
    <col min="13603" max="13603" width="13.28515625" style="1132" customWidth="1"/>
    <col min="13604" max="13604" width="8.85546875" style="1132" customWidth="1"/>
    <col min="13605" max="13605" width="9.85546875" style="1132" customWidth="1"/>
    <col min="13606" max="13606" width="8.85546875" style="1132" customWidth="1"/>
    <col min="13607" max="13607" width="54.7109375" style="1132" customWidth="1"/>
    <col min="13608" max="13608" width="12.140625" style="1132" customWidth="1"/>
    <col min="13609" max="13609" width="8.7109375" style="1132" customWidth="1"/>
    <col min="13610" max="13610" width="11.28515625" style="1132" customWidth="1"/>
    <col min="13611" max="13611" width="8.85546875" style="1132" customWidth="1"/>
    <col min="13612" max="13612" width="9.140625" style="1132"/>
    <col min="13613" max="13613" width="8.85546875" style="1132" customWidth="1"/>
    <col min="13614" max="13614" width="54.7109375" style="1132" customWidth="1"/>
    <col min="13615" max="13615" width="13.7109375" style="1132" customWidth="1"/>
    <col min="13616" max="13616" width="8.7109375" style="1132" customWidth="1"/>
    <col min="13617" max="13617" width="14.7109375" style="1132" customWidth="1"/>
    <col min="13618" max="13618" width="8.85546875" style="1132" customWidth="1"/>
    <col min="13619" max="13619" width="9.85546875" style="1132" customWidth="1"/>
    <col min="13620" max="13620" width="8.85546875" style="1132" customWidth="1"/>
    <col min="13621" max="13621" width="54.7109375" style="1132" customWidth="1"/>
    <col min="13622" max="13622" width="12.42578125" style="1132" customWidth="1"/>
    <col min="13623" max="13623" width="8.7109375" style="1132" customWidth="1"/>
    <col min="13624" max="13624" width="13.42578125" style="1132" customWidth="1"/>
    <col min="13625" max="13625" width="8.85546875" style="1132" customWidth="1"/>
    <col min="13626" max="13626" width="9.140625" style="1132" customWidth="1"/>
    <col min="13627" max="13627" width="8.85546875" style="1132" customWidth="1"/>
    <col min="13628" max="13628" width="54.7109375" style="1132" customWidth="1"/>
    <col min="13629" max="13629" width="10.7109375" style="1132" customWidth="1"/>
    <col min="13630" max="13630" width="8.7109375" style="1132" customWidth="1"/>
    <col min="13631" max="13631" width="13" style="1132" customWidth="1"/>
    <col min="13632" max="13632" width="8.85546875" style="1132" customWidth="1"/>
    <col min="13633" max="13633" width="9.140625" style="1132" customWidth="1"/>
    <col min="13634" max="13634" width="8.85546875" style="1132" customWidth="1"/>
    <col min="13635" max="13635" width="54.7109375" style="1132" customWidth="1"/>
    <col min="13636" max="13636" width="10.85546875" style="1132" customWidth="1"/>
    <col min="13637" max="13637" width="8.7109375" style="1132" customWidth="1"/>
    <col min="13638" max="13638" width="13" style="1132" customWidth="1"/>
    <col min="13639" max="13639" width="8.85546875" style="1132" customWidth="1"/>
    <col min="13640" max="13640" width="9.85546875" style="1132" customWidth="1"/>
    <col min="13641" max="13641" width="8.85546875" style="1132" customWidth="1"/>
    <col min="13642" max="13827" width="9.140625" style="1132"/>
    <col min="13828" max="13828" width="63" style="1132" customWidth="1"/>
    <col min="13829" max="13831" width="17.140625" style="1132" customWidth="1"/>
    <col min="13832" max="13835" width="15" style="1132" customWidth="1"/>
    <col min="13836" max="13836" width="13.140625" style="1132" customWidth="1"/>
    <col min="13837" max="13837" width="8.7109375" style="1132" customWidth="1"/>
    <col min="13838" max="13838" width="12.85546875" style="1132" customWidth="1"/>
    <col min="13839" max="13839" width="8.85546875" style="1132" customWidth="1"/>
    <col min="13840" max="13840" width="9.85546875" style="1132" customWidth="1"/>
    <col min="13841" max="13841" width="8.85546875" style="1132" customWidth="1"/>
    <col min="13842" max="13842" width="54.7109375" style="1132" customWidth="1"/>
    <col min="13843" max="13843" width="10.85546875" style="1132" customWidth="1"/>
    <col min="13844" max="13844" width="8.7109375" style="1132" customWidth="1"/>
    <col min="13845" max="13845" width="12.140625" style="1132" customWidth="1"/>
    <col min="13846" max="13846" width="8.85546875" style="1132" customWidth="1"/>
    <col min="13847" max="13847" width="9.85546875" style="1132" customWidth="1"/>
    <col min="13848" max="13848" width="8.85546875" style="1132" customWidth="1"/>
    <col min="13849" max="13849" width="54.7109375" style="1132" customWidth="1"/>
    <col min="13850" max="13850" width="10.85546875" style="1132" customWidth="1"/>
    <col min="13851" max="13851" width="8.7109375" style="1132" customWidth="1"/>
    <col min="13852" max="13852" width="12.28515625" style="1132" customWidth="1"/>
    <col min="13853" max="13853" width="8.85546875" style="1132" customWidth="1"/>
    <col min="13854" max="13854" width="9.85546875" style="1132" customWidth="1"/>
    <col min="13855" max="13855" width="8.85546875" style="1132" customWidth="1"/>
    <col min="13856" max="13856" width="54.7109375" style="1132" customWidth="1"/>
    <col min="13857" max="13857" width="10.85546875" style="1132" customWidth="1"/>
    <col min="13858" max="13858" width="8.7109375" style="1132" customWidth="1"/>
    <col min="13859" max="13859" width="13.28515625" style="1132" customWidth="1"/>
    <col min="13860" max="13860" width="8.85546875" style="1132" customWidth="1"/>
    <col min="13861" max="13861" width="9.85546875" style="1132" customWidth="1"/>
    <col min="13862" max="13862" width="8.85546875" style="1132" customWidth="1"/>
    <col min="13863" max="13863" width="54.7109375" style="1132" customWidth="1"/>
    <col min="13864" max="13864" width="12.140625" style="1132" customWidth="1"/>
    <col min="13865" max="13865" width="8.7109375" style="1132" customWidth="1"/>
    <col min="13866" max="13866" width="11.28515625" style="1132" customWidth="1"/>
    <col min="13867" max="13867" width="8.85546875" style="1132" customWidth="1"/>
    <col min="13868" max="13868" width="9.140625" style="1132"/>
    <col min="13869" max="13869" width="8.85546875" style="1132" customWidth="1"/>
    <col min="13870" max="13870" width="54.7109375" style="1132" customWidth="1"/>
    <col min="13871" max="13871" width="13.7109375" style="1132" customWidth="1"/>
    <col min="13872" max="13872" width="8.7109375" style="1132" customWidth="1"/>
    <col min="13873" max="13873" width="14.7109375" style="1132" customWidth="1"/>
    <col min="13874" max="13874" width="8.85546875" style="1132" customWidth="1"/>
    <col min="13875" max="13875" width="9.85546875" style="1132" customWidth="1"/>
    <col min="13876" max="13876" width="8.85546875" style="1132" customWidth="1"/>
    <col min="13877" max="13877" width="54.7109375" style="1132" customWidth="1"/>
    <col min="13878" max="13878" width="12.42578125" style="1132" customWidth="1"/>
    <col min="13879" max="13879" width="8.7109375" style="1132" customWidth="1"/>
    <col min="13880" max="13880" width="13.42578125" style="1132" customWidth="1"/>
    <col min="13881" max="13881" width="8.85546875" style="1132" customWidth="1"/>
    <col min="13882" max="13882" width="9.140625" style="1132" customWidth="1"/>
    <col min="13883" max="13883" width="8.85546875" style="1132" customWidth="1"/>
    <col min="13884" max="13884" width="54.7109375" style="1132" customWidth="1"/>
    <col min="13885" max="13885" width="10.7109375" style="1132" customWidth="1"/>
    <col min="13886" max="13886" width="8.7109375" style="1132" customWidth="1"/>
    <col min="13887" max="13887" width="13" style="1132" customWidth="1"/>
    <col min="13888" max="13888" width="8.85546875" style="1132" customWidth="1"/>
    <col min="13889" max="13889" width="9.140625" style="1132" customWidth="1"/>
    <col min="13890" max="13890" width="8.85546875" style="1132" customWidth="1"/>
    <col min="13891" max="13891" width="54.7109375" style="1132" customWidth="1"/>
    <col min="13892" max="13892" width="10.85546875" style="1132" customWidth="1"/>
    <col min="13893" max="13893" width="8.7109375" style="1132" customWidth="1"/>
    <col min="13894" max="13894" width="13" style="1132" customWidth="1"/>
    <col min="13895" max="13895" width="8.85546875" style="1132" customWidth="1"/>
    <col min="13896" max="13896" width="9.85546875" style="1132" customWidth="1"/>
    <col min="13897" max="13897" width="8.85546875" style="1132" customWidth="1"/>
    <col min="13898" max="14083" width="9.140625" style="1132"/>
    <col min="14084" max="14084" width="63" style="1132" customWidth="1"/>
    <col min="14085" max="14087" width="17.140625" style="1132" customWidth="1"/>
    <col min="14088" max="14091" width="15" style="1132" customWidth="1"/>
    <col min="14092" max="14092" width="13.140625" style="1132" customWidth="1"/>
    <col min="14093" max="14093" width="8.7109375" style="1132" customWidth="1"/>
    <col min="14094" max="14094" width="12.85546875" style="1132" customWidth="1"/>
    <col min="14095" max="14095" width="8.85546875" style="1132" customWidth="1"/>
    <col min="14096" max="14096" width="9.85546875" style="1132" customWidth="1"/>
    <col min="14097" max="14097" width="8.85546875" style="1132" customWidth="1"/>
    <col min="14098" max="14098" width="54.7109375" style="1132" customWidth="1"/>
    <col min="14099" max="14099" width="10.85546875" style="1132" customWidth="1"/>
    <col min="14100" max="14100" width="8.7109375" style="1132" customWidth="1"/>
    <col min="14101" max="14101" width="12.140625" style="1132" customWidth="1"/>
    <col min="14102" max="14102" width="8.85546875" style="1132" customWidth="1"/>
    <col min="14103" max="14103" width="9.85546875" style="1132" customWidth="1"/>
    <col min="14104" max="14104" width="8.85546875" style="1132" customWidth="1"/>
    <col min="14105" max="14105" width="54.7109375" style="1132" customWidth="1"/>
    <col min="14106" max="14106" width="10.85546875" style="1132" customWidth="1"/>
    <col min="14107" max="14107" width="8.7109375" style="1132" customWidth="1"/>
    <col min="14108" max="14108" width="12.28515625" style="1132" customWidth="1"/>
    <col min="14109" max="14109" width="8.85546875" style="1132" customWidth="1"/>
    <col min="14110" max="14110" width="9.85546875" style="1132" customWidth="1"/>
    <col min="14111" max="14111" width="8.85546875" style="1132" customWidth="1"/>
    <col min="14112" max="14112" width="54.7109375" style="1132" customWidth="1"/>
    <col min="14113" max="14113" width="10.85546875" style="1132" customWidth="1"/>
    <col min="14114" max="14114" width="8.7109375" style="1132" customWidth="1"/>
    <col min="14115" max="14115" width="13.28515625" style="1132" customWidth="1"/>
    <col min="14116" max="14116" width="8.85546875" style="1132" customWidth="1"/>
    <col min="14117" max="14117" width="9.85546875" style="1132" customWidth="1"/>
    <col min="14118" max="14118" width="8.85546875" style="1132" customWidth="1"/>
    <col min="14119" max="14119" width="54.7109375" style="1132" customWidth="1"/>
    <col min="14120" max="14120" width="12.140625" style="1132" customWidth="1"/>
    <col min="14121" max="14121" width="8.7109375" style="1132" customWidth="1"/>
    <col min="14122" max="14122" width="11.28515625" style="1132" customWidth="1"/>
    <col min="14123" max="14123" width="8.85546875" style="1132" customWidth="1"/>
    <col min="14124" max="14124" width="9.140625" style="1132"/>
    <col min="14125" max="14125" width="8.85546875" style="1132" customWidth="1"/>
    <col min="14126" max="14126" width="54.7109375" style="1132" customWidth="1"/>
    <col min="14127" max="14127" width="13.7109375" style="1132" customWidth="1"/>
    <col min="14128" max="14128" width="8.7109375" style="1132" customWidth="1"/>
    <col min="14129" max="14129" width="14.7109375" style="1132" customWidth="1"/>
    <col min="14130" max="14130" width="8.85546875" style="1132" customWidth="1"/>
    <col min="14131" max="14131" width="9.85546875" style="1132" customWidth="1"/>
    <col min="14132" max="14132" width="8.85546875" style="1132" customWidth="1"/>
    <col min="14133" max="14133" width="54.7109375" style="1132" customWidth="1"/>
    <col min="14134" max="14134" width="12.42578125" style="1132" customWidth="1"/>
    <col min="14135" max="14135" width="8.7109375" style="1132" customWidth="1"/>
    <col min="14136" max="14136" width="13.42578125" style="1132" customWidth="1"/>
    <col min="14137" max="14137" width="8.85546875" style="1132" customWidth="1"/>
    <col min="14138" max="14138" width="9.140625" style="1132" customWidth="1"/>
    <col min="14139" max="14139" width="8.85546875" style="1132" customWidth="1"/>
    <col min="14140" max="14140" width="54.7109375" style="1132" customWidth="1"/>
    <col min="14141" max="14141" width="10.7109375" style="1132" customWidth="1"/>
    <col min="14142" max="14142" width="8.7109375" style="1132" customWidth="1"/>
    <col min="14143" max="14143" width="13" style="1132" customWidth="1"/>
    <col min="14144" max="14144" width="8.85546875" style="1132" customWidth="1"/>
    <col min="14145" max="14145" width="9.140625" style="1132" customWidth="1"/>
    <col min="14146" max="14146" width="8.85546875" style="1132" customWidth="1"/>
    <col min="14147" max="14147" width="54.7109375" style="1132" customWidth="1"/>
    <col min="14148" max="14148" width="10.85546875" style="1132" customWidth="1"/>
    <col min="14149" max="14149" width="8.7109375" style="1132" customWidth="1"/>
    <col min="14150" max="14150" width="13" style="1132" customWidth="1"/>
    <col min="14151" max="14151" width="8.85546875" style="1132" customWidth="1"/>
    <col min="14152" max="14152" width="9.85546875" style="1132" customWidth="1"/>
    <col min="14153" max="14153" width="8.85546875" style="1132" customWidth="1"/>
    <col min="14154" max="14339" width="9.140625" style="1132"/>
    <col min="14340" max="14340" width="63" style="1132" customWidth="1"/>
    <col min="14341" max="14343" width="17.140625" style="1132" customWidth="1"/>
    <col min="14344" max="14347" width="15" style="1132" customWidth="1"/>
    <col min="14348" max="14348" width="13.140625" style="1132" customWidth="1"/>
    <col min="14349" max="14349" width="8.7109375" style="1132" customWidth="1"/>
    <col min="14350" max="14350" width="12.85546875" style="1132" customWidth="1"/>
    <col min="14351" max="14351" width="8.85546875" style="1132" customWidth="1"/>
    <col min="14352" max="14352" width="9.85546875" style="1132" customWidth="1"/>
    <col min="14353" max="14353" width="8.85546875" style="1132" customWidth="1"/>
    <col min="14354" max="14354" width="54.7109375" style="1132" customWidth="1"/>
    <col min="14355" max="14355" width="10.85546875" style="1132" customWidth="1"/>
    <col min="14356" max="14356" width="8.7109375" style="1132" customWidth="1"/>
    <col min="14357" max="14357" width="12.140625" style="1132" customWidth="1"/>
    <col min="14358" max="14358" width="8.85546875" style="1132" customWidth="1"/>
    <col min="14359" max="14359" width="9.85546875" style="1132" customWidth="1"/>
    <col min="14360" max="14360" width="8.85546875" style="1132" customWidth="1"/>
    <col min="14361" max="14361" width="54.7109375" style="1132" customWidth="1"/>
    <col min="14362" max="14362" width="10.85546875" style="1132" customWidth="1"/>
    <col min="14363" max="14363" width="8.7109375" style="1132" customWidth="1"/>
    <col min="14364" max="14364" width="12.28515625" style="1132" customWidth="1"/>
    <col min="14365" max="14365" width="8.85546875" style="1132" customWidth="1"/>
    <col min="14366" max="14366" width="9.85546875" style="1132" customWidth="1"/>
    <col min="14367" max="14367" width="8.85546875" style="1132" customWidth="1"/>
    <col min="14368" max="14368" width="54.7109375" style="1132" customWidth="1"/>
    <col min="14369" max="14369" width="10.85546875" style="1132" customWidth="1"/>
    <col min="14370" max="14370" width="8.7109375" style="1132" customWidth="1"/>
    <col min="14371" max="14371" width="13.28515625" style="1132" customWidth="1"/>
    <col min="14372" max="14372" width="8.85546875" style="1132" customWidth="1"/>
    <col min="14373" max="14373" width="9.85546875" style="1132" customWidth="1"/>
    <col min="14374" max="14374" width="8.85546875" style="1132" customWidth="1"/>
    <col min="14375" max="14375" width="54.7109375" style="1132" customWidth="1"/>
    <col min="14376" max="14376" width="12.140625" style="1132" customWidth="1"/>
    <col min="14377" max="14377" width="8.7109375" style="1132" customWidth="1"/>
    <col min="14378" max="14378" width="11.28515625" style="1132" customWidth="1"/>
    <col min="14379" max="14379" width="8.85546875" style="1132" customWidth="1"/>
    <col min="14380" max="14380" width="9.140625" style="1132"/>
    <col min="14381" max="14381" width="8.85546875" style="1132" customWidth="1"/>
    <col min="14382" max="14382" width="54.7109375" style="1132" customWidth="1"/>
    <col min="14383" max="14383" width="13.7109375" style="1132" customWidth="1"/>
    <col min="14384" max="14384" width="8.7109375" style="1132" customWidth="1"/>
    <col min="14385" max="14385" width="14.7109375" style="1132" customWidth="1"/>
    <col min="14386" max="14386" width="8.85546875" style="1132" customWidth="1"/>
    <col min="14387" max="14387" width="9.85546875" style="1132" customWidth="1"/>
    <col min="14388" max="14388" width="8.85546875" style="1132" customWidth="1"/>
    <col min="14389" max="14389" width="54.7109375" style="1132" customWidth="1"/>
    <col min="14390" max="14390" width="12.42578125" style="1132" customWidth="1"/>
    <col min="14391" max="14391" width="8.7109375" style="1132" customWidth="1"/>
    <col min="14392" max="14392" width="13.42578125" style="1132" customWidth="1"/>
    <col min="14393" max="14393" width="8.85546875" style="1132" customWidth="1"/>
    <col min="14394" max="14394" width="9.140625" style="1132" customWidth="1"/>
    <col min="14395" max="14395" width="8.85546875" style="1132" customWidth="1"/>
    <col min="14396" max="14396" width="54.7109375" style="1132" customWidth="1"/>
    <col min="14397" max="14397" width="10.7109375" style="1132" customWidth="1"/>
    <col min="14398" max="14398" width="8.7109375" style="1132" customWidth="1"/>
    <col min="14399" max="14399" width="13" style="1132" customWidth="1"/>
    <col min="14400" max="14400" width="8.85546875" style="1132" customWidth="1"/>
    <col min="14401" max="14401" width="9.140625" style="1132" customWidth="1"/>
    <col min="14402" max="14402" width="8.85546875" style="1132" customWidth="1"/>
    <col min="14403" max="14403" width="54.7109375" style="1132" customWidth="1"/>
    <col min="14404" max="14404" width="10.85546875" style="1132" customWidth="1"/>
    <col min="14405" max="14405" width="8.7109375" style="1132" customWidth="1"/>
    <col min="14406" max="14406" width="13" style="1132" customWidth="1"/>
    <col min="14407" max="14407" width="8.85546875" style="1132" customWidth="1"/>
    <col min="14408" max="14408" width="9.85546875" style="1132" customWidth="1"/>
    <col min="14409" max="14409" width="8.85546875" style="1132" customWidth="1"/>
    <col min="14410" max="14595" width="9.140625" style="1132"/>
    <col min="14596" max="14596" width="63" style="1132" customWidth="1"/>
    <col min="14597" max="14599" width="17.140625" style="1132" customWidth="1"/>
    <col min="14600" max="14603" width="15" style="1132" customWidth="1"/>
    <col min="14604" max="14604" width="13.140625" style="1132" customWidth="1"/>
    <col min="14605" max="14605" width="8.7109375" style="1132" customWidth="1"/>
    <col min="14606" max="14606" width="12.85546875" style="1132" customWidth="1"/>
    <col min="14607" max="14607" width="8.85546875" style="1132" customWidth="1"/>
    <col min="14608" max="14608" width="9.85546875" style="1132" customWidth="1"/>
    <col min="14609" max="14609" width="8.85546875" style="1132" customWidth="1"/>
    <col min="14610" max="14610" width="54.7109375" style="1132" customWidth="1"/>
    <col min="14611" max="14611" width="10.85546875" style="1132" customWidth="1"/>
    <col min="14612" max="14612" width="8.7109375" style="1132" customWidth="1"/>
    <col min="14613" max="14613" width="12.140625" style="1132" customWidth="1"/>
    <col min="14614" max="14614" width="8.85546875" style="1132" customWidth="1"/>
    <col min="14615" max="14615" width="9.85546875" style="1132" customWidth="1"/>
    <col min="14616" max="14616" width="8.85546875" style="1132" customWidth="1"/>
    <col min="14617" max="14617" width="54.7109375" style="1132" customWidth="1"/>
    <col min="14618" max="14618" width="10.85546875" style="1132" customWidth="1"/>
    <col min="14619" max="14619" width="8.7109375" style="1132" customWidth="1"/>
    <col min="14620" max="14620" width="12.28515625" style="1132" customWidth="1"/>
    <col min="14621" max="14621" width="8.85546875" style="1132" customWidth="1"/>
    <col min="14622" max="14622" width="9.85546875" style="1132" customWidth="1"/>
    <col min="14623" max="14623" width="8.85546875" style="1132" customWidth="1"/>
    <col min="14624" max="14624" width="54.7109375" style="1132" customWidth="1"/>
    <col min="14625" max="14625" width="10.85546875" style="1132" customWidth="1"/>
    <col min="14626" max="14626" width="8.7109375" style="1132" customWidth="1"/>
    <col min="14627" max="14627" width="13.28515625" style="1132" customWidth="1"/>
    <col min="14628" max="14628" width="8.85546875" style="1132" customWidth="1"/>
    <col min="14629" max="14629" width="9.85546875" style="1132" customWidth="1"/>
    <col min="14630" max="14630" width="8.85546875" style="1132" customWidth="1"/>
    <col min="14631" max="14631" width="54.7109375" style="1132" customWidth="1"/>
    <col min="14632" max="14632" width="12.140625" style="1132" customWidth="1"/>
    <col min="14633" max="14633" width="8.7109375" style="1132" customWidth="1"/>
    <col min="14634" max="14634" width="11.28515625" style="1132" customWidth="1"/>
    <col min="14635" max="14635" width="8.85546875" style="1132" customWidth="1"/>
    <col min="14636" max="14636" width="9.140625" style="1132"/>
    <col min="14637" max="14637" width="8.85546875" style="1132" customWidth="1"/>
    <col min="14638" max="14638" width="54.7109375" style="1132" customWidth="1"/>
    <col min="14639" max="14639" width="13.7109375" style="1132" customWidth="1"/>
    <col min="14640" max="14640" width="8.7109375" style="1132" customWidth="1"/>
    <col min="14641" max="14641" width="14.7109375" style="1132" customWidth="1"/>
    <col min="14642" max="14642" width="8.85546875" style="1132" customWidth="1"/>
    <col min="14643" max="14643" width="9.85546875" style="1132" customWidth="1"/>
    <col min="14644" max="14644" width="8.85546875" style="1132" customWidth="1"/>
    <col min="14645" max="14645" width="54.7109375" style="1132" customWidth="1"/>
    <col min="14646" max="14646" width="12.42578125" style="1132" customWidth="1"/>
    <col min="14647" max="14647" width="8.7109375" style="1132" customWidth="1"/>
    <col min="14648" max="14648" width="13.42578125" style="1132" customWidth="1"/>
    <col min="14649" max="14649" width="8.85546875" style="1132" customWidth="1"/>
    <col min="14650" max="14650" width="9.140625" style="1132" customWidth="1"/>
    <col min="14651" max="14651" width="8.85546875" style="1132" customWidth="1"/>
    <col min="14652" max="14652" width="54.7109375" style="1132" customWidth="1"/>
    <col min="14653" max="14653" width="10.7109375" style="1132" customWidth="1"/>
    <col min="14654" max="14654" width="8.7109375" style="1132" customWidth="1"/>
    <col min="14655" max="14655" width="13" style="1132" customWidth="1"/>
    <col min="14656" max="14656" width="8.85546875" style="1132" customWidth="1"/>
    <col min="14657" max="14657" width="9.140625" style="1132" customWidth="1"/>
    <col min="14658" max="14658" width="8.85546875" style="1132" customWidth="1"/>
    <col min="14659" max="14659" width="54.7109375" style="1132" customWidth="1"/>
    <col min="14660" max="14660" width="10.85546875" style="1132" customWidth="1"/>
    <col min="14661" max="14661" width="8.7109375" style="1132" customWidth="1"/>
    <col min="14662" max="14662" width="13" style="1132" customWidth="1"/>
    <col min="14663" max="14663" width="8.85546875" style="1132" customWidth="1"/>
    <col min="14664" max="14664" width="9.85546875" style="1132" customWidth="1"/>
    <col min="14665" max="14665" width="8.85546875" style="1132" customWidth="1"/>
    <col min="14666" max="14851" width="9.140625" style="1132"/>
    <col min="14852" max="14852" width="63" style="1132" customWidth="1"/>
    <col min="14853" max="14855" width="17.140625" style="1132" customWidth="1"/>
    <col min="14856" max="14859" width="15" style="1132" customWidth="1"/>
    <col min="14860" max="14860" width="13.140625" style="1132" customWidth="1"/>
    <col min="14861" max="14861" width="8.7109375" style="1132" customWidth="1"/>
    <col min="14862" max="14862" width="12.85546875" style="1132" customWidth="1"/>
    <col min="14863" max="14863" width="8.85546875" style="1132" customWidth="1"/>
    <col min="14864" max="14864" width="9.85546875" style="1132" customWidth="1"/>
    <col min="14865" max="14865" width="8.85546875" style="1132" customWidth="1"/>
    <col min="14866" max="14866" width="54.7109375" style="1132" customWidth="1"/>
    <col min="14867" max="14867" width="10.85546875" style="1132" customWidth="1"/>
    <col min="14868" max="14868" width="8.7109375" style="1132" customWidth="1"/>
    <col min="14869" max="14869" width="12.140625" style="1132" customWidth="1"/>
    <col min="14870" max="14870" width="8.85546875" style="1132" customWidth="1"/>
    <col min="14871" max="14871" width="9.85546875" style="1132" customWidth="1"/>
    <col min="14872" max="14872" width="8.85546875" style="1132" customWidth="1"/>
    <col min="14873" max="14873" width="54.7109375" style="1132" customWidth="1"/>
    <col min="14874" max="14874" width="10.85546875" style="1132" customWidth="1"/>
    <col min="14875" max="14875" width="8.7109375" style="1132" customWidth="1"/>
    <col min="14876" max="14876" width="12.28515625" style="1132" customWidth="1"/>
    <col min="14877" max="14877" width="8.85546875" style="1132" customWidth="1"/>
    <col min="14878" max="14878" width="9.85546875" style="1132" customWidth="1"/>
    <col min="14879" max="14879" width="8.85546875" style="1132" customWidth="1"/>
    <col min="14880" max="14880" width="54.7109375" style="1132" customWidth="1"/>
    <col min="14881" max="14881" width="10.85546875" style="1132" customWidth="1"/>
    <col min="14882" max="14882" width="8.7109375" style="1132" customWidth="1"/>
    <col min="14883" max="14883" width="13.28515625" style="1132" customWidth="1"/>
    <col min="14884" max="14884" width="8.85546875" style="1132" customWidth="1"/>
    <col min="14885" max="14885" width="9.85546875" style="1132" customWidth="1"/>
    <col min="14886" max="14886" width="8.85546875" style="1132" customWidth="1"/>
    <col min="14887" max="14887" width="54.7109375" style="1132" customWidth="1"/>
    <col min="14888" max="14888" width="12.140625" style="1132" customWidth="1"/>
    <col min="14889" max="14889" width="8.7109375" style="1132" customWidth="1"/>
    <col min="14890" max="14890" width="11.28515625" style="1132" customWidth="1"/>
    <col min="14891" max="14891" width="8.85546875" style="1132" customWidth="1"/>
    <col min="14892" max="14892" width="9.140625" style="1132"/>
    <col min="14893" max="14893" width="8.85546875" style="1132" customWidth="1"/>
    <col min="14894" max="14894" width="54.7109375" style="1132" customWidth="1"/>
    <col min="14895" max="14895" width="13.7109375" style="1132" customWidth="1"/>
    <col min="14896" max="14896" width="8.7109375" style="1132" customWidth="1"/>
    <col min="14897" max="14897" width="14.7109375" style="1132" customWidth="1"/>
    <col min="14898" max="14898" width="8.85546875" style="1132" customWidth="1"/>
    <col min="14899" max="14899" width="9.85546875" style="1132" customWidth="1"/>
    <col min="14900" max="14900" width="8.85546875" style="1132" customWidth="1"/>
    <col min="14901" max="14901" width="54.7109375" style="1132" customWidth="1"/>
    <col min="14902" max="14902" width="12.42578125" style="1132" customWidth="1"/>
    <col min="14903" max="14903" width="8.7109375" style="1132" customWidth="1"/>
    <col min="14904" max="14904" width="13.42578125" style="1132" customWidth="1"/>
    <col min="14905" max="14905" width="8.85546875" style="1132" customWidth="1"/>
    <col min="14906" max="14906" width="9.140625" style="1132" customWidth="1"/>
    <col min="14907" max="14907" width="8.85546875" style="1132" customWidth="1"/>
    <col min="14908" max="14908" width="54.7109375" style="1132" customWidth="1"/>
    <col min="14909" max="14909" width="10.7109375" style="1132" customWidth="1"/>
    <col min="14910" max="14910" width="8.7109375" style="1132" customWidth="1"/>
    <col min="14911" max="14911" width="13" style="1132" customWidth="1"/>
    <col min="14912" max="14912" width="8.85546875" style="1132" customWidth="1"/>
    <col min="14913" max="14913" width="9.140625" style="1132" customWidth="1"/>
    <col min="14914" max="14914" width="8.85546875" style="1132" customWidth="1"/>
    <col min="14915" max="14915" width="54.7109375" style="1132" customWidth="1"/>
    <col min="14916" max="14916" width="10.85546875" style="1132" customWidth="1"/>
    <col min="14917" max="14917" width="8.7109375" style="1132" customWidth="1"/>
    <col min="14918" max="14918" width="13" style="1132" customWidth="1"/>
    <col min="14919" max="14919" width="8.85546875" style="1132" customWidth="1"/>
    <col min="14920" max="14920" width="9.85546875" style="1132" customWidth="1"/>
    <col min="14921" max="14921" width="8.85546875" style="1132" customWidth="1"/>
    <col min="14922" max="15107" width="9.140625" style="1132"/>
    <col min="15108" max="15108" width="63" style="1132" customWidth="1"/>
    <col min="15109" max="15111" width="17.140625" style="1132" customWidth="1"/>
    <col min="15112" max="15115" width="15" style="1132" customWidth="1"/>
    <col min="15116" max="15116" width="13.140625" style="1132" customWidth="1"/>
    <col min="15117" max="15117" width="8.7109375" style="1132" customWidth="1"/>
    <col min="15118" max="15118" width="12.85546875" style="1132" customWidth="1"/>
    <col min="15119" max="15119" width="8.85546875" style="1132" customWidth="1"/>
    <col min="15120" max="15120" width="9.85546875" style="1132" customWidth="1"/>
    <col min="15121" max="15121" width="8.85546875" style="1132" customWidth="1"/>
    <col min="15122" max="15122" width="54.7109375" style="1132" customWidth="1"/>
    <col min="15123" max="15123" width="10.85546875" style="1132" customWidth="1"/>
    <col min="15124" max="15124" width="8.7109375" style="1132" customWidth="1"/>
    <col min="15125" max="15125" width="12.140625" style="1132" customWidth="1"/>
    <col min="15126" max="15126" width="8.85546875" style="1132" customWidth="1"/>
    <col min="15127" max="15127" width="9.85546875" style="1132" customWidth="1"/>
    <col min="15128" max="15128" width="8.85546875" style="1132" customWidth="1"/>
    <col min="15129" max="15129" width="54.7109375" style="1132" customWidth="1"/>
    <col min="15130" max="15130" width="10.85546875" style="1132" customWidth="1"/>
    <col min="15131" max="15131" width="8.7109375" style="1132" customWidth="1"/>
    <col min="15132" max="15132" width="12.28515625" style="1132" customWidth="1"/>
    <col min="15133" max="15133" width="8.85546875" style="1132" customWidth="1"/>
    <col min="15134" max="15134" width="9.85546875" style="1132" customWidth="1"/>
    <col min="15135" max="15135" width="8.85546875" style="1132" customWidth="1"/>
    <col min="15136" max="15136" width="54.7109375" style="1132" customWidth="1"/>
    <col min="15137" max="15137" width="10.85546875" style="1132" customWidth="1"/>
    <col min="15138" max="15138" width="8.7109375" style="1132" customWidth="1"/>
    <col min="15139" max="15139" width="13.28515625" style="1132" customWidth="1"/>
    <col min="15140" max="15140" width="8.85546875" style="1132" customWidth="1"/>
    <col min="15141" max="15141" width="9.85546875" style="1132" customWidth="1"/>
    <col min="15142" max="15142" width="8.85546875" style="1132" customWidth="1"/>
    <col min="15143" max="15143" width="54.7109375" style="1132" customWidth="1"/>
    <col min="15144" max="15144" width="12.140625" style="1132" customWidth="1"/>
    <col min="15145" max="15145" width="8.7109375" style="1132" customWidth="1"/>
    <col min="15146" max="15146" width="11.28515625" style="1132" customWidth="1"/>
    <col min="15147" max="15147" width="8.85546875" style="1132" customWidth="1"/>
    <col min="15148" max="15148" width="9.140625" style="1132"/>
    <col min="15149" max="15149" width="8.85546875" style="1132" customWidth="1"/>
    <col min="15150" max="15150" width="54.7109375" style="1132" customWidth="1"/>
    <col min="15151" max="15151" width="13.7109375" style="1132" customWidth="1"/>
    <col min="15152" max="15152" width="8.7109375" style="1132" customWidth="1"/>
    <col min="15153" max="15153" width="14.7109375" style="1132" customWidth="1"/>
    <col min="15154" max="15154" width="8.85546875" style="1132" customWidth="1"/>
    <col min="15155" max="15155" width="9.85546875" style="1132" customWidth="1"/>
    <col min="15156" max="15156" width="8.85546875" style="1132" customWidth="1"/>
    <col min="15157" max="15157" width="54.7109375" style="1132" customWidth="1"/>
    <col min="15158" max="15158" width="12.42578125" style="1132" customWidth="1"/>
    <col min="15159" max="15159" width="8.7109375" style="1132" customWidth="1"/>
    <col min="15160" max="15160" width="13.42578125" style="1132" customWidth="1"/>
    <col min="15161" max="15161" width="8.85546875" style="1132" customWidth="1"/>
    <col min="15162" max="15162" width="9.140625" style="1132" customWidth="1"/>
    <col min="15163" max="15163" width="8.85546875" style="1132" customWidth="1"/>
    <col min="15164" max="15164" width="54.7109375" style="1132" customWidth="1"/>
    <col min="15165" max="15165" width="10.7109375" style="1132" customWidth="1"/>
    <col min="15166" max="15166" width="8.7109375" style="1132" customWidth="1"/>
    <col min="15167" max="15167" width="13" style="1132" customWidth="1"/>
    <col min="15168" max="15168" width="8.85546875" style="1132" customWidth="1"/>
    <col min="15169" max="15169" width="9.140625" style="1132" customWidth="1"/>
    <col min="15170" max="15170" width="8.85546875" style="1132" customWidth="1"/>
    <col min="15171" max="15171" width="54.7109375" style="1132" customWidth="1"/>
    <col min="15172" max="15172" width="10.85546875" style="1132" customWidth="1"/>
    <col min="15173" max="15173" width="8.7109375" style="1132" customWidth="1"/>
    <col min="15174" max="15174" width="13" style="1132" customWidth="1"/>
    <col min="15175" max="15175" width="8.85546875" style="1132" customWidth="1"/>
    <col min="15176" max="15176" width="9.85546875" style="1132" customWidth="1"/>
    <col min="15177" max="15177" width="8.85546875" style="1132" customWidth="1"/>
    <col min="15178" max="15363" width="9.140625" style="1132"/>
    <col min="15364" max="15364" width="63" style="1132" customWidth="1"/>
    <col min="15365" max="15367" width="17.140625" style="1132" customWidth="1"/>
    <col min="15368" max="15371" width="15" style="1132" customWidth="1"/>
    <col min="15372" max="15372" width="13.140625" style="1132" customWidth="1"/>
    <col min="15373" max="15373" width="8.7109375" style="1132" customWidth="1"/>
    <col min="15374" max="15374" width="12.85546875" style="1132" customWidth="1"/>
    <col min="15375" max="15375" width="8.85546875" style="1132" customWidth="1"/>
    <col min="15376" max="15376" width="9.85546875" style="1132" customWidth="1"/>
    <col min="15377" max="15377" width="8.85546875" style="1132" customWidth="1"/>
    <col min="15378" max="15378" width="54.7109375" style="1132" customWidth="1"/>
    <col min="15379" max="15379" width="10.85546875" style="1132" customWidth="1"/>
    <col min="15380" max="15380" width="8.7109375" style="1132" customWidth="1"/>
    <col min="15381" max="15381" width="12.140625" style="1132" customWidth="1"/>
    <col min="15382" max="15382" width="8.85546875" style="1132" customWidth="1"/>
    <col min="15383" max="15383" width="9.85546875" style="1132" customWidth="1"/>
    <col min="15384" max="15384" width="8.85546875" style="1132" customWidth="1"/>
    <col min="15385" max="15385" width="54.7109375" style="1132" customWidth="1"/>
    <col min="15386" max="15386" width="10.85546875" style="1132" customWidth="1"/>
    <col min="15387" max="15387" width="8.7109375" style="1132" customWidth="1"/>
    <col min="15388" max="15388" width="12.28515625" style="1132" customWidth="1"/>
    <col min="15389" max="15389" width="8.85546875" style="1132" customWidth="1"/>
    <col min="15390" max="15390" width="9.85546875" style="1132" customWidth="1"/>
    <col min="15391" max="15391" width="8.85546875" style="1132" customWidth="1"/>
    <col min="15392" max="15392" width="54.7109375" style="1132" customWidth="1"/>
    <col min="15393" max="15393" width="10.85546875" style="1132" customWidth="1"/>
    <col min="15394" max="15394" width="8.7109375" style="1132" customWidth="1"/>
    <col min="15395" max="15395" width="13.28515625" style="1132" customWidth="1"/>
    <col min="15396" max="15396" width="8.85546875" style="1132" customWidth="1"/>
    <col min="15397" max="15397" width="9.85546875" style="1132" customWidth="1"/>
    <col min="15398" max="15398" width="8.85546875" style="1132" customWidth="1"/>
    <col min="15399" max="15399" width="54.7109375" style="1132" customWidth="1"/>
    <col min="15400" max="15400" width="12.140625" style="1132" customWidth="1"/>
    <col min="15401" max="15401" width="8.7109375" style="1132" customWidth="1"/>
    <col min="15402" max="15402" width="11.28515625" style="1132" customWidth="1"/>
    <col min="15403" max="15403" width="8.85546875" style="1132" customWidth="1"/>
    <col min="15404" max="15404" width="9.140625" style="1132"/>
    <col min="15405" max="15405" width="8.85546875" style="1132" customWidth="1"/>
    <col min="15406" max="15406" width="54.7109375" style="1132" customWidth="1"/>
    <col min="15407" max="15407" width="13.7109375" style="1132" customWidth="1"/>
    <col min="15408" max="15408" width="8.7109375" style="1132" customWidth="1"/>
    <col min="15409" max="15409" width="14.7109375" style="1132" customWidth="1"/>
    <col min="15410" max="15410" width="8.85546875" style="1132" customWidth="1"/>
    <col min="15411" max="15411" width="9.85546875" style="1132" customWidth="1"/>
    <col min="15412" max="15412" width="8.85546875" style="1132" customWidth="1"/>
    <col min="15413" max="15413" width="54.7109375" style="1132" customWidth="1"/>
    <col min="15414" max="15414" width="12.42578125" style="1132" customWidth="1"/>
    <col min="15415" max="15415" width="8.7109375" style="1132" customWidth="1"/>
    <col min="15416" max="15416" width="13.42578125" style="1132" customWidth="1"/>
    <col min="15417" max="15417" width="8.85546875" style="1132" customWidth="1"/>
    <col min="15418" max="15418" width="9.140625" style="1132" customWidth="1"/>
    <col min="15419" max="15419" width="8.85546875" style="1132" customWidth="1"/>
    <col min="15420" max="15420" width="54.7109375" style="1132" customWidth="1"/>
    <col min="15421" max="15421" width="10.7109375" style="1132" customWidth="1"/>
    <col min="15422" max="15422" width="8.7109375" style="1132" customWidth="1"/>
    <col min="15423" max="15423" width="13" style="1132" customWidth="1"/>
    <col min="15424" max="15424" width="8.85546875" style="1132" customWidth="1"/>
    <col min="15425" max="15425" width="9.140625" style="1132" customWidth="1"/>
    <col min="15426" max="15426" width="8.85546875" style="1132" customWidth="1"/>
    <col min="15427" max="15427" width="54.7109375" style="1132" customWidth="1"/>
    <col min="15428" max="15428" width="10.85546875" style="1132" customWidth="1"/>
    <col min="15429" max="15429" width="8.7109375" style="1132" customWidth="1"/>
    <col min="15430" max="15430" width="13" style="1132" customWidth="1"/>
    <col min="15431" max="15431" width="8.85546875" style="1132" customWidth="1"/>
    <col min="15432" max="15432" width="9.85546875" style="1132" customWidth="1"/>
    <col min="15433" max="15433" width="8.85546875" style="1132" customWidth="1"/>
    <col min="15434" max="15619" width="9.140625" style="1132"/>
    <col min="15620" max="15620" width="63" style="1132" customWidth="1"/>
    <col min="15621" max="15623" width="17.140625" style="1132" customWidth="1"/>
    <col min="15624" max="15627" width="15" style="1132" customWidth="1"/>
    <col min="15628" max="15628" width="13.140625" style="1132" customWidth="1"/>
    <col min="15629" max="15629" width="8.7109375" style="1132" customWidth="1"/>
    <col min="15630" max="15630" width="12.85546875" style="1132" customWidth="1"/>
    <col min="15631" max="15631" width="8.85546875" style="1132" customWidth="1"/>
    <col min="15632" max="15632" width="9.85546875" style="1132" customWidth="1"/>
    <col min="15633" max="15633" width="8.85546875" style="1132" customWidth="1"/>
    <col min="15634" max="15634" width="54.7109375" style="1132" customWidth="1"/>
    <col min="15635" max="15635" width="10.85546875" style="1132" customWidth="1"/>
    <col min="15636" max="15636" width="8.7109375" style="1132" customWidth="1"/>
    <col min="15637" max="15637" width="12.140625" style="1132" customWidth="1"/>
    <col min="15638" max="15638" width="8.85546875" style="1132" customWidth="1"/>
    <col min="15639" max="15639" width="9.85546875" style="1132" customWidth="1"/>
    <col min="15640" max="15640" width="8.85546875" style="1132" customWidth="1"/>
    <col min="15641" max="15641" width="54.7109375" style="1132" customWidth="1"/>
    <col min="15642" max="15642" width="10.85546875" style="1132" customWidth="1"/>
    <col min="15643" max="15643" width="8.7109375" style="1132" customWidth="1"/>
    <col min="15644" max="15644" width="12.28515625" style="1132" customWidth="1"/>
    <col min="15645" max="15645" width="8.85546875" style="1132" customWidth="1"/>
    <col min="15646" max="15646" width="9.85546875" style="1132" customWidth="1"/>
    <col min="15647" max="15647" width="8.85546875" style="1132" customWidth="1"/>
    <col min="15648" max="15648" width="54.7109375" style="1132" customWidth="1"/>
    <col min="15649" max="15649" width="10.85546875" style="1132" customWidth="1"/>
    <col min="15650" max="15650" width="8.7109375" style="1132" customWidth="1"/>
    <col min="15651" max="15651" width="13.28515625" style="1132" customWidth="1"/>
    <col min="15652" max="15652" width="8.85546875" style="1132" customWidth="1"/>
    <col min="15653" max="15653" width="9.85546875" style="1132" customWidth="1"/>
    <col min="15654" max="15654" width="8.85546875" style="1132" customWidth="1"/>
    <col min="15655" max="15655" width="54.7109375" style="1132" customWidth="1"/>
    <col min="15656" max="15656" width="12.140625" style="1132" customWidth="1"/>
    <col min="15657" max="15657" width="8.7109375" style="1132" customWidth="1"/>
    <col min="15658" max="15658" width="11.28515625" style="1132" customWidth="1"/>
    <col min="15659" max="15659" width="8.85546875" style="1132" customWidth="1"/>
    <col min="15660" max="15660" width="9.140625" style="1132"/>
    <col min="15661" max="15661" width="8.85546875" style="1132" customWidth="1"/>
    <col min="15662" max="15662" width="54.7109375" style="1132" customWidth="1"/>
    <col min="15663" max="15663" width="13.7109375" style="1132" customWidth="1"/>
    <col min="15664" max="15664" width="8.7109375" style="1132" customWidth="1"/>
    <col min="15665" max="15665" width="14.7109375" style="1132" customWidth="1"/>
    <col min="15666" max="15666" width="8.85546875" style="1132" customWidth="1"/>
    <col min="15667" max="15667" width="9.85546875" style="1132" customWidth="1"/>
    <col min="15668" max="15668" width="8.85546875" style="1132" customWidth="1"/>
    <col min="15669" max="15669" width="54.7109375" style="1132" customWidth="1"/>
    <col min="15670" max="15670" width="12.42578125" style="1132" customWidth="1"/>
    <col min="15671" max="15671" width="8.7109375" style="1132" customWidth="1"/>
    <col min="15672" max="15672" width="13.42578125" style="1132" customWidth="1"/>
    <col min="15673" max="15673" width="8.85546875" style="1132" customWidth="1"/>
    <col min="15674" max="15674" width="9.140625" style="1132" customWidth="1"/>
    <col min="15675" max="15675" width="8.85546875" style="1132" customWidth="1"/>
    <col min="15676" max="15676" width="54.7109375" style="1132" customWidth="1"/>
    <col min="15677" max="15677" width="10.7109375" style="1132" customWidth="1"/>
    <col min="15678" max="15678" width="8.7109375" style="1132" customWidth="1"/>
    <col min="15679" max="15679" width="13" style="1132" customWidth="1"/>
    <col min="15680" max="15680" width="8.85546875" style="1132" customWidth="1"/>
    <col min="15681" max="15681" width="9.140625" style="1132" customWidth="1"/>
    <col min="15682" max="15682" width="8.85546875" style="1132" customWidth="1"/>
    <col min="15683" max="15683" width="54.7109375" style="1132" customWidth="1"/>
    <col min="15684" max="15684" width="10.85546875" style="1132" customWidth="1"/>
    <col min="15685" max="15685" width="8.7109375" style="1132" customWidth="1"/>
    <col min="15686" max="15686" width="13" style="1132" customWidth="1"/>
    <col min="15687" max="15687" width="8.85546875" style="1132" customWidth="1"/>
    <col min="15688" max="15688" width="9.85546875" style="1132" customWidth="1"/>
    <col min="15689" max="15689" width="8.85546875" style="1132" customWidth="1"/>
    <col min="15690" max="15875" width="9.140625" style="1132"/>
    <col min="15876" max="15876" width="63" style="1132" customWidth="1"/>
    <col min="15877" max="15879" width="17.140625" style="1132" customWidth="1"/>
    <col min="15880" max="15883" width="15" style="1132" customWidth="1"/>
    <col min="15884" max="15884" width="13.140625" style="1132" customWidth="1"/>
    <col min="15885" max="15885" width="8.7109375" style="1132" customWidth="1"/>
    <col min="15886" max="15886" width="12.85546875" style="1132" customWidth="1"/>
    <col min="15887" max="15887" width="8.85546875" style="1132" customWidth="1"/>
    <col min="15888" max="15888" width="9.85546875" style="1132" customWidth="1"/>
    <col min="15889" max="15889" width="8.85546875" style="1132" customWidth="1"/>
    <col min="15890" max="15890" width="54.7109375" style="1132" customWidth="1"/>
    <col min="15891" max="15891" width="10.85546875" style="1132" customWidth="1"/>
    <col min="15892" max="15892" width="8.7109375" style="1132" customWidth="1"/>
    <col min="15893" max="15893" width="12.140625" style="1132" customWidth="1"/>
    <col min="15894" max="15894" width="8.85546875" style="1132" customWidth="1"/>
    <col min="15895" max="15895" width="9.85546875" style="1132" customWidth="1"/>
    <col min="15896" max="15896" width="8.85546875" style="1132" customWidth="1"/>
    <col min="15897" max="15897" width="54.7109375" style="1132" customWidth="1"/>
    <col min="15898" max="15898" width="10.85546875" style="1132" customWidth="1"/>
    <col min="15899" max="15899" width="8.7109375" style="1132" customWidth="1"/>
    <col min="15900" max="15900" width="12.28515625" style="1132" customWidth="1"/>
    <col min="15901" max="15901" width="8.85546875" style="1132" customWidth="1"/>
    <col min="15902" max="15902" width="9.85546875" style="1132" customWidth="1"/>
    <col min="15903" max="15903" width="8.85546875" style="1132" customWidth="1"/>
    <col min="15904" max="15904" width="54.7109375" style="1132" customWidth="1"/>
    <col min="15905" max="15905" width="10.85546875" style="1132" customWidth="1"/>
    <col min="15906" max="15906" width="8.7109375" style="1132" customWidth="1"/>
    <col min="15907" max="15907" width="13.28515625" style="1132" customWidth="1"/>
    <col min="15908" max="15908" width="8.85546875" style="1132" customWidth="1"/>
    <col min="15909" max="15909" width="9.85546875" style="1132" customWidth="1"/>
    <col min="15910" max="15910" width="8.85546875" style="1132" customWidth="1"/>
    <col min="15911" max="15911" width="54.7109375" style="1132" customWidth="1"/>
    <col min="15912" max="15912" width="12.140625" style="1132" customWidth="1"/>
    <col min="15913" max="15913" width="8.7109375" style="1132" customWidth="1"/>
    <col min="15914" max="15914" width="11.28515625" style="1132" customWidth="1"/>
    <col min="15915" max="15915" width="8.85546875" style="1132" customWidth="1"/>
    <col min="15916" max="15916" width="9.140625" style="1132"/>
    <col min="15917" max="15917" width="8.85546875" style="1132" customWidth="1"/>
    <col min="15918" max="15918" width="54.7109375" style="1132" customWidth="1"/>
    <col min="15919" max="15919" width="13.7109375" style="1132" customWidth="1"/>
    <col min="15920" max="15920" width="8.7109375" style="1132" customWidth="1"/>
    <col min="15921" max="15921" width="14.7109375" style="1132" customWidth="1"/>
    <col min="15922" max="15922" width="8.85546875" style="1132" customWidth="1"/>
    <col min="15923" max="15923" width="9.85546875" style="1132" customWidth="1"/>
    <col min="15924" max="15924" width="8.85546875" style="1132" customWidth="1"/>
    <col min="15925" max="15925" width="54.7109375" style="1132" customWidth="1"/>
    <col min="15926" max="15926" width="12.42578125" style="1132" customWidth="1"/>
    <col min="15927" max="15927" width="8.7109375" style="1132" customWidth="1"/>
    <col min="15928" max="15928" width="13.42578125" style="1132" customWidth="1"/>
    <col min="15929" max="15929" width="8.85546875" style="1132" customWidth="1"/>
    <col min="15930" max="15930" width="9.140625" style="1132" customWidth="1"/>
    <col min="15931" max="15931" width="8.85546875" style="1132" customWidth="1"/>
    <col min="15932" max="15932" width="54.7109375" style="1132" customWidth="1"/>
    <col min="15933" max="15933" width="10.7109375" style="1132" customWidth="1"/>
    <col min="15934" max="15934" width="8.7109375" style="1132" customWidth="1"/>
    <col min="15935" max="15935" width="13" style="1132" customWidth="1"/>
    <col min="15936" max="15936" width="8.85546875" style="1132" customWidth="1"/>
    <col min="15937" max="15937" width="9.140625" style="1132" customWidth="1"/>
    <col min="15938" max="15938" width="8.85546875" style="1132" customWidth="1"/>
    <col min="15939" max="15939" width="54.7109375" style="1132" customWidth="1"/>
    <col min="15940" max="15940" width="10.85546875" style="1132" customWidth="1"/>
    <col min="15941" max="15941" width="8.7109375" style="1132" customWidth="1"/>
    <col min="15942" max="15942" width="13" style="1132" customWidth="1"/>
    <col min="15943" max="15943" width="8.85546875" style="1132" customWidth="1"/>
    <col min="15944" max="15944" width="9.85546875" style="1132" customWidth="1"/>
    <col min="15945" max="15945" width="8.85546875" style="1132" customWidth="1"/>
    <col min="15946" max="16131" width="9.140625" style="1132"/>
    <col min="16132" max="16132" width="63" style="1132" customWidth="1"/>
    <col min="16133" max="16135" width="17.140625" style="1132" customWidth="1"/>
    <col min="16136" max="16139" width="15" style="1132" customWidth="1"/>
    <col min="16140" max="16140" width="13.140625" style="1132" customWidth="1"/>
    <col min="16141" max="16141" width="8.7109375" style="1132" customWidth="1"/>
    <col min="16142" max="16142" width="12.85546875" style="1132" customWidth="1"/>
    <col min="16143" max="16143" width="8.85546875" style="1132" customWidth="1"/>
    <col min="16144" max="16144" width="9.85546875" style="1132" customWidth="1"/>
    <col min="16145" max="16145" width="8.85546875" style="1132" customWidth="1"/>
    <col min="16146" max="16146" width="54.7109375" style="1132" customWidth="1"/>
    <col min="16147" max="16147" width="10.85546875" style="1132" customWidth="1"/>
    <col min="16148" max="16148" width="8.7109375" style="1132" customWidth="1"/>
    <col min="16149" max="16149" width="12.140625" style="1132" customWidth="1"/>
    <col min="16150" max="16150" width="8.85546875" style="1132" customWidth="1"/>
    <col min="16151" max="16151" width="9.85546875" style="1132" customWidth="1"/>
    <col min="16152" max="16152" width="8.85546875" style="1132" customWidth="1"/>
    <col min="16153" max="16153" width="54.7109375" style="1132" customWidth="1"/>
    <col min="16154" max="16154" width="10.85546875" style="1132" customWidth="1"/>
    <col min="16155" max="16155" width="8.7109375" style="1132" customWidth="1"/>
    <col min="16156" max="16156" width="12.28515625" style="1132" customWidth="1"/>
    <col min="16157" max="16157" width="8.85546875" style="1132" customWidth="1"/>
    <col min="16158" max="16158" width="9.85546875" style="1132" customWidth="1"/>
    <col min="16159" max="16159" width="8.85546875" style="1132" customWidth="1"/>
    <col min="16160" max="16160" width="54.7109375" style="1132" customWidth="1"/>
    <col min="16161" max="16161" width="10.85546875" style="1132" customWidth="1"/>
    <col min="16162" max="16162" width="8.7109375" style="1132" customWidth="1"/>
    <col min="16163" max="16163" width="13.28515625" style="1132" customWidth="1"/>
    <col min="16164" max="16164" width="8.85546875" style="1132" customWidth="1"/>
    <col min="16165" max="16165" width="9.85546875" style="1132" customWidth="1"/>
    <col min="16166" max="16166" width="8.85546875" style="1132" customWidth="1"/>
    <col min="16167" max="16167" width="54.7109375" style="1132" customWidth="1"/>
    <col min="16168" max="16168" width="12.140625" style="1132" customWidth="1"/>
    <col min="16169" max="16169" width="8.7109375" style="1132" customWidth="1"/>
    <col min="16170" max="16170" width="11.28515625" style="1132" customWidth="1"/>
    <col min="16171" max="16171" width="8.85546875" style="1132" customWidth="1"/>
    <col min="16172" max="16172" width="9.140625" style="1132"/>
    <col min="16173" max="16173" width="8.85546875" style="1132" customWidth="1"/>
    <col min="16174" max="16174" width="54.7109375" style="1132" customWidth="1"/>
    <col min="16175" max="16175" width="13.7109375" style="1132" customWidth="1"/>
    <col min="16176" max="16176" width="8.7109375" style="1132" customWidth="1"/>
    <col min="16177" max="16177" width="14.7109375" style="1132" customWidth="1"/>
    <col min="16178" max="16178" width="8.85546875" style="1132" customWidth="1"/>
    <col min="16179" max="16179" width="9.85546875" style="1132" customWidth="1"/>
    <col min="16180" max="16180" width="8.85546875" style="1132" customWidth="1"/>
    <col min="16181" max="16181" width="54.7109375" style="1132" customWidth="1"/>
    <col min="16182" max="16182" width="12.42578125" style="1132" customWidth="1"/>
    <col min="16183" max="16183" width="8.7109375" style="1132" customWidth="1"/>
    <col min="16184" max="16184" width="13.42578125" style="1132" customWidth="1"/>
    <col min="16185" max="16185" width="8.85546875" style="1132" customWidth="1"/>
    <col min="16186" max="16186" width="9.140625" style="1132" customWidth="1"/>
    <col min="16187" max="16187" width="8.85546875" style="1132" customWidth="1"/>
    <col min="16188" max="16188" width="54.7109375" style="1132" customWidth="1"/>
    <col min="16189" max="16189" width="10.7109375" style="1132" customWidth="1"/>
    <col min="16190" max="16190" width="8.7109375" style="1132" customWidth="1"/>
    <col min="16191" max="16191" width="13" style="1132" customWidth="1"/>
    <col min="16192" max="16192" width="8.85546875" style="1132" customWidth="1"/>
    <col min="16193" max="16193" width="9.140625" style="1132" customWidth="1"/>
    <col min="16194" max="16194" width="8.85546875" style="1132" customWidth="1"/>
    <col min="16195" max="16195" width="54.7109375" style="1132" customWidth="1"/>
    <col min="16196" max="16196" width="10.85546875" style="1132" customWidth="1"/>
    <col min="16197" max="16197" width="8.7109375" style="1132" customWidth="1"/>
    <col min="16198" max="16198" width="13" style="1132" customWidth="1"/>
    <col min="16199" max="16199" width="8.85546875" style="1132" customWidth="1"/>
    <col min="16200" max="16200" width="9.85546875" style="1132" customWidth="1"/>
    <col min="16201" max="16201" width="8.85546875" style="1132" customWidth="1"/>
    <col min="16202" max="16384" width="9.140625" style="1132"/>
  </cols>
  <sheetData>
    <row r="1" spans="2:79" ht="9" customHeight="1" thickBot="1"/>
    <row r="2" spans="2:79" ht="47.45" customHeight="1" thickBot="1">
      <c r="B2" s="1135" t="s">
        <v>762</v>
      </c>
      <c r="C2" s="1136"/>
      <c r="D2" s="1136"/>
      <c r="E2" s="1136"/>
      <c r="F2" s="1136"/>
      <c r="G2" s="1136"/>
      <c r="H2" s="1136"/>
      <c r="I2" s="1137"/>
      <c r="L2" s="1138" t="s">
        <v>763</v>
      </c>
      <c r="M2" s="1139"/>
      <c r="N2" s="1139"/>
      <c r="O2" s="1140"/>
      <c r="P2" s="1140"/>
      <c r="Q2" s="1140"/>
      <c r="R2" s="1140"/>
      <c r="S2" s="1140"/>
      <c r="T2" s="1141"/>
      <c r="U2" s="1133" t="s">
        <v>764</v>
      </c>
    </row>
    <row r="3" spans="2:79" ht="45" customHeight="1" thickBot="1">
      <c r="B3" s="1142"/>
      <c r="C3" s="1143" t="s">
        <v>765</v>
      </c>
      <c r="D3" s="1136"/>
      <c r="E3" s="1137"/>
      <c r="F3" s="1144"/>
      <c r="G3" s="1145"/>
      <c r="H3" s="1145"/>
      <c r="I3" s="1145"/>
      <c r="L3" s="1146" t="s">
        <v>766</v>
      </c>
      <c r="M3" s="1147" t="s">
        <v>767</v>
      </c>
      <c r="N3" s="1148" t="s">
        <v>768</v>
      </c>
      <c r="O3" s="1146" t="s">
        <v>766</v>
      </c>
      <c r="P3" s="1147" t="s">
        <v>767</v>
      </c>
      <c r="Q3" s="1148" t="s">
        <v>768</v>
      </c>
      <c r="R3" s="1146" t="s">
        <v>766</v>
      </c>
      <c r="S3" s="1147" t="s">
        <v>767</v>
      </c>
      <c r="T3" s="1148" t="s">
        <v>768</v>
      </c>
    </row>
    <row r="4" spans="2:79" ht="51.6" customHeight="1" thickBot="1">
      <c r="F4" s="1132"/>
      <c r="G4" s="1132"/>
      <c r="H4" s="1132"/>
      <c r="L4" s="1149" t="s">
        <v>769</v>
      </c>
      <c r="M4" s="1150">
        <v>8</v>
      </c>
      <c r="N4" s="1151">
        <f>I28</f>
        <v>4</v>
      </c>
      <c r="O4" s="1152" t="s">
        <v>770</v>
      </c>
      <c r="P4" s="1153">
        <v>25</v>
      </c>
      <c r="Q4" s="1154">
        <f>I172</f>
        <v>15</v>
      </c>
      <c r="R4" s="1155" t="s">
        <v>771</v>
      </c>
      <c r="S4" s="1156">
        <v>39</v>
      </c>
      <c r="T4" s="1157">
        <f>I240</f>
        <v>26</v>
      </c>
    </row>
    <row r="5" spans="2:79" ht="54.6" customHeight="1">
      <c r="B5" s="1158" t="s">
        <v>772</v>
      </c>
      <c r="C5" s="1159" t="str">
        <f>'[1]4.Vállalkozó bemutatása'!C3:E3</f>
        <v>Lászlovszki Ingrid Flóra</v>
      </c>
      <c r="D5" s="1160"/>
      <c r="E5" s="1160"/>
      <c r="F5" s="1160"/>
      <c r="G5" s="1160"/>
      <c r="H5" s="1160"/>
      <c r="I5" s="1161"/>
      <c r="L5" s="1162" t="s">
        <v>773</v>
      </c>
      <c r="M5" s="1163">
        <v>17</v>
      </c>
      <c r="N5" s="1164">
        <f>I48</f>
        <v>15</v>
      </c>
      <c r="O5" s="1165" t="s">
        <v>774</v>
      </c>
      <c r="P5" s="1166">
        <v>4</v>
      </c>
      <c r="Q5" s="1167">
        <f>I228</f>
        <v>2</v>
      </c>
      <c r="R5" s="1168" t="s">
        <v>775</v>
      </c>
      <c r="S5" s="1169">
        <v>10</v>
      </c>
      <c r="T5" s="1170">
        <f>I302</f>
        <v>5</v>
      </c>
    </row>
    <row r="6" spans="2:79" ht="54.6" customHeight="1">
      <c r="B6" s="1171" t="s">
        <v>776</v>
      </c>
      <c r="C6" s="1405">
        <f>'[1]4.Vállalkozó bemutatása'!C4:E4</f>
        <v>32670</v>
      </c>
      <c r="D6" s="1173"/>
      <c r="E6" s="1173"/>
      <c r="F6" s="1173"/>
      <c r="G6" s="1173"/>
      <c r="H6" s="1173"/>
      <c r="I6" s="1174"/>
      <c r="L6" s="1162" t="s">
        <v>777</v>
      </c>
      <c r="M6" s="1163">
        <v>40</v>
      </c>
      <c r="N6" s="1175">
        <f>I84</f>
        <v>29</v>
      </c>
      <c r="O6" s="1165" t="s">
        <v>778</v>
      </c>
      <c r="P6" s="1176">
        <v>27</v>
      </c>
      <c r="Q6" s="1167">
        <f>I344</f>
        <v>15</v>
      </c>
      <c r="R6" s="1168" t="s">
        <v>779</v>
      </c>
      <c r="S6" s="1169">
        <v>12</v>
      </c>
      <c r="T6" s="1170">
        <f>I323</f>
        <v>12</v>
      </c>
      <c r="Y6" s="1133"/>
      <c r="AC6" s="1177"/>
    </row>
    <row r="7" spans="2:79" ht="54.6" customHeight="1" thickBot="1">
      <c r="B7" s="1171" t="s">
        <v>780</v>
      </c>
      <c r="C7" s="1172" t="str">
        <f>'[1]4.Vállalkozó bemutatása'!C7:E7</f>
        <v>laszlovszki.ingrid.flora@gmail.com</v>
      </c>
      <c r="D7" s="1173"/>
      <c r="E7" s="1173"/>
      <c r="F7" s="1173"/>
      <c r="G7" s="1173"/>
      <c r="H7" s="1173"/>
      <c r="I7" s="1174"/>
      <c r="J7" s="1178"/>
      <c r="K7" s="1178"/>
      <c r="L7" s="1179" t="s">
        <v>781</v>
      </c>
      <c r="M7" s="1180">
        <v>18</v>
      </c>
      <c r="N7" s="1181">
        <f>I142</f>
        <v>14</v>
      </c>
      <c r="O7" s="1182"/>
      <c r="P7" s="1183"/>
      <c r="Q7" s="1184"/>
      <c r="R7" s="1185"/>
      <c r="S7" s="1186"/>
      <c r="T7" s="1187"/>
    </row>
    <row r="8" spans="2:79" ht="54.6" customHeight="1">
      <c r="B8" s="1171" t="s">
        <v>782</v>
      </c>
      <c r="C8" s="1188" t="s">
        <v>993</v>
      </c>
      <c r="D8" s="1189"/>
      <c r="E8" s="1189"/>
      <c r="F8" s="1189"/>
      <c r="G8" s="1189"/>
      <c r="H8" s="1189"/>
      <c r="I8" s="1190"/>
      <c r="J8" s="1178"/>
      <c r="K8" s="1178"/>
      <c r="L8" s="1191" t="s">
        <v>783</v>
      </c>
      <c r="M8" s="1192">
        <f>SUM(M4:M7)</f>
        <v>83</v>
      </c>
      <c r="N8" s="1193"/>
      <c r="O8" s="1194" t="s">
        <v>783</v>
      </c>
      <c r="P8" s="1195">
        <f>SUM(P4:P7)</f>
        <v>56</v>
      </c>
      <c r="Q8" s="1196"/>
      <c r="R8" s="1197" t="s">
        <v>784</v>
      </c>
      <c r="S8" s="1198">
        <f>SUM(S4:S7)</f>
        <v>61</v>
      </c>
      <c r="T8" s="1199"/>
    </row>
    <row r="9" spans="2:79" ht="54.6" customHeight="1" thickBot="1">
      <c r="B9" s="1200" t="s">
        <v>785</v>
      </c>
      <c r="C9" s="1201" t="s">
        <v>992</v>
      </c>
      <c r="D9" s="1202"/>
      <c r="E9" s="1202"/>
      <c r="F9" s="1202"/>
      <c r="G9" s="1202"/>
      <c r="H9" s="1202"/>
      <c r="I9" s="1203"/>
      <c r="L9" s="1204" t="s">
        <v>786</v>
      </c>
      <c r="M9" s="1205">
        <f>ROUND(M8*0.3,0)</f>
        <v>25</v>
      </c>
      <c r="N9" s="1164"/>
      <c r="O9" s="1206" t="s">
        <v>787</v>
      </c>
      <c r="P9" s="1207">
        <f>ROUND(P8*0.3,0)</f>
        <v>17</v>
      </c>
      <c r="Q9" s="1208"/>
      <c r="R9" s="1209" t="s">
        <v>788</v>
      </c>
      <c r="S9" s="1210">
        <f>ROUND(S8*0.3,0)</f>
        <v>18</v>
      </c>
      <c r="T9" s="1211"/>
      <c r="U9" s="1212"/>
      <c r="V9" s="1213"/>
      <c r="W9" s="1212"/>
      <c r="AD9" s="1212"/>
      <c r="AK9" s="1212"/>
      <c r="AY9" s="1212"/>
      <c r="BT9" s="1212"/>
    </row>
    <row r="10" spans="2:79" ht="54.6" customHeight="1" thickBot="1">
      <c r="B10" s="1200" t="s">
        <v>789</v>
      </c>
      <c r="C10" s="1214">
        <v>43341</v>
      </c>
      <c r="D10" s="1215"/>
      <c r="E10" s="1215"/>
      <c r="F10" s="1215"/>
      <c r="G10" s="1215"/>
      <c r="H10" s="1215"/>
      <c r="I10" s="1216"/>
      <c r="L10" s="1217" t="s">
        <v>790</v>
      </c>
      <c r="M10" s="1218"/>
      <c r="N10" s="1219">
        <f>SUM(N4:N9)</f>
        <v>62</v>
      </c>
      <c r="O10" s="1220"/>
      <c r="P10" s="1221"/>
      <c r="Q10" s="1222">
        <f>SUM(Q4:Q9)</f>
        <v>32</v>
      </c>
      <c r="R10" s="1223"/>
      <c r="S10" s="1224"/>
      <c r="T10" s="1225">
        <f>SUM(T4:T9)</f>
        <v>43</v>
      </c>
      <c r="U10" s="1226"/>
    </row>
    <row r="11" spans="2:79" ht="36.950000000000003" customHeight="1" thickBot="1">
      <c r="L11" s="1227" t="s">
        <v>791</v>
      </c>
      <c r="M11" s="1228" t="s">
        <v>792</v>
      </c>
      <c r="N11" s="1219" t="str">
        <f>IF(N10&lt;M9,"KO","OK")</f>
        <v>OK</v>
      </c>
      <c r="O11" s="1220"/>
      <c r="P11" s="1222"/>
      <c r="Q11" s="1222" t="str">
        <f>IF(Q10&lt;P9,"KO","OK")</f>
        <v>OK</v>
      </c>
      <c r="R11" s="1223"/>
      <c r="S11" s="1229"/>
      <c r="T11" s="1225" t="str">
        <f>IF(T10&lt;S9,"KO","OK")</f>
        <v>OK</v>
      </c>
    </row>
    <row r="12" spans="2:79" ht="64.5" customHeight="1" thickBot="1">
      <c r="B12" s="1230" t="s">
        <v>793</v>
      </c>
      <c r="C12" s="1231"/>
      <c r="D12" s="1232"/>
      <c r="E12" s="1233" t="str">
        <f>IF(OR(M12=$M$11,M16=$M$11),"ÜT elutasítás","   ")</f>
        <v xml:space="preserve">   </v>
      </c>
      <c r="F12" s="1233"/>
      <c r="G12" s="1234"/>
      <c r="H12" s="1235">
        <f>IF(OR(M12=$M$11,M16=$M$11)," ",I24)</f>
        <v>137</v>
      </c>
      <c r="I12" s="1236"/>
      <c r="J12" s="1178"/>
      <c r="K12" s="1178"/>
      <c r="L12" s="1237" t="s">
        <v>794</v>
      </c>
      <c r="M12" s="1238" t="str">
        <f>IF(OR(N11=M11,Q11=M11,T11=M11),"KO","OK")</f>
        <v>OK</v>
      </c>
      <c r="N12" s="1239" t="str">
        <f>IF(M12=$M$11,"Minősítési csoportonként nem érte el a 30%-ot! :(","Csoportonként elérte a 30%-ot! :-)")</f>
        <v>Csoportonként elérte a 30%-ot! :-)</v>
      </c>
      <c r="O12" s="1240"/>
      <c r="P12" s="1240"/>
      <c r="Q12" s="1240"/>
      <c r="R12" s="1240"/>
      <c r="S12" s="1240"/>
      <c r="T12" s="1241"/>
      <c r="U12" s="1132"/>
      <c r="V12" s="1178"/>
      <c r="W12" s="1178"/>
      <c r="X12" s="1178"/>
      <c r="Y12" s="1178"/>
      <c r="Z12" s="1178"/>
      <c r="AA12" s="1178"/>
      <c r="AB12" s="1178"/>
      <c r="AC12" s="1178"/>
      <c r="AD12" s="1178"/>
      <c r="AE12" s="1178"/>
      <c r="AF12" s="1178"/>
      <c r="AG12" s="1178"/>
      <c r="AH12" s="1178"/>
      <c r="AI12" s="1178"/>
      <c r="AJ12" s="1178"/>
      <c r="AK12" s="1178"/>
      <c r="AL12" s="1178"/>
      <c r="AM12" s="1178"/>
      <c r="AN12" s="1178"/>
      <c r="AO12" s="1178"/>
      <c r="AP12" s="1178"/>
      <c r="AQ12" s="1178"/>
      <c r="AR12" s="1178"/>
      <c r="AS12" s="1178"/>
      <c r="AT12" s="1178"/>
      <c r="AU12" s="1178"/>
      <c r="AV12" s="1178"/>
      <c r="AW12" s="1178"/>
      <c r="AX12" s="1178"/>
      <c r="AY12" s="1178"/>
      <c r="AZ12" s="1178"/>
      <c r="BA12" s="1178"/>
      <c r="BB12" s="1178"/>
      <c r="BC12" s="1178"/>
      <c r="BD12" s="1178"/>
      <c r="BE12" s="1178"/>
      <c r="BF12" s="1178"/>
      <c r="BG12" s="1178"/>
      <c r="BH12" s="1178"/>
      <c r="BI12" s="1178"/>
      <c r="BJ12" s="1178"/>
      <c r="BK12" s="1178"/>
      <c r="BL12" s="1178"/>
      <c r="BM12" s="1178"/>
      <c r="BN12" s="1178"/>
      <c r="BO12" s="1178"/>
      <c r="BP12" s="1178"/>
      <c r="BQ12" s="1178"/>
      <c r="BR12" s="1178"/>
      <c r="BS12" s="1178"/>
      <c r="BT12" s="1178"/>
      <c r="BU12" s="1178"/>
      <c r="BV12" s="1178"/>
      <c r="BW12" s="1178"/>
      <c r="BX12" s="1178"/>
      <c r="BY12" s="1178"/>
      <c r="BZ12" s="1178"/>
      <c r="CA12" s="1178"/>
    </row>
    <row r="13" spans="2:79" ht="10.5" customHeight="1" thickBot="1">
      <c r="J13" s="1178"/>
      <c r="K13" s="1178"/>
      <c r="L13" s="1132"/>
      <c r="M13" s="1178"/>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1178"/>
      <c r="AK13" s="1178"/>
      <c r="AL13" s="1178"/>
      <c r="AM13" s="1178"/>
      <c r="AN13" s="1178"/>
      <c r="AO13" s="1178"/>
      <c r="AP13" s="1178"/>
      <c r="AQ13" s="1178"/>
      <c r="AR13" s="1178"/>
      <c r="AS13" s="1178"/>
      <c r="AT13" s="1178"/>
      <c r="AU13" s="1178"/>
      <c r="AV13" s="1178"/>
      <c r="AW13" s="1178"/>
      <c r="AX13" s="1178"/>
      <c r="AY13" s="1178"/>
      <c r="AZ13" s="1178"/>
      <c r="BA13" s="1178"/>
      <c r="BB13" s="1178"/>
      <c r="BC13" s="1178"/>
      <c r="BD13" s="1178"/>
      <c r="BE13" s="1178"/>
      <c r="BF13" s="1178"/>
      <c r="BG13" s="1178"/>
      <c r="BH13" s="1178"/>
      <c r="BI13" s="1178"/>
      <c r="BJ13" s="1178"/>
      <c r="BK13" s="1178"/>
      <c r="BL13" s="1178"/>
      <c r="BM13" s="1178"/>
      <c r="BN13" s="1178"/>
      <c r="BO13" s="1178"/>
      <c r="BP13" s="1178"/>
      <c r="BQ13" s="1178"/>
      <c r="BR13" s="1178"/>
      <c r="BS13" s="1178"/>
      <c r="BT13" s="1178"/>
      <c r="BU13" s="1178"/>
      <c r="BV13" s="1178"/>
      <c r="BW13" s="1178"/>
      <c r="BX13" s="1178"/>
      <c r="BY13" s="1178"/>
      <c r="BZ13" s="1178"/>
      <c r="CA13" s="1178"/>
    </row>
    <row r="14" spans="2:79" ht="59.45" customHeight="1" thickBot="1">
      <c r="B14" s="1242" t="s">
        <v>795</v>
      </c>
      <c r="C14" s="1243"/>
      <c r="D14" s="1243"/>
      <c r="E14" s="1243"/>
      <c r="F14" s="1243"/>
      <c r="G14" s="1244"/>
      <c r="H14" s="1245">
        <v>60</v>
      </c>
      <c r="I14" s="1246"/>
      <c r="J14" s="1178"/>
      <c r="K14" s="1178"/>
      <c r="L14" s="1247" t="s">
        <v>796</v>
      </c>
      <c r="M14" s="1238" t="str">
        <f>IF(H24=M11,"KO","OK")</f>
        <v>OK</v>
      </c>
      <c r="N14" s="1248" t="str">
        <f>IF(M14=$M$11,"Elutasítási (KO) kritériumok alapján az ÜT NEM fogadható el! :-(","Elutasítási (KO) kritériumok alapján az ÜT elfogadható! :-)")</f>
        <v>Elutasítási (KO) kritériumok alapján az ÜT elfogadható! :-)</v>
      </c>
      <c r="O14" s="1249"/>
      <c r="P14" s="1249"/>
      <c r="Q14" s="1249"/>
      <c r="R14" s="1249"/>
      <c r="S14" s="1249"/>
      <c r="T14" s="1250"/>
      <c r="U14" s="1178"/>
      <c r="V14" s="1178"/>
      <c r="W14" s="1178"/>
      <c r="X14" s="1178"/>
      <c r="Y14" s="1178"/>
      <c r="Z14" s="1178"/>
      <c r="AA14" s="1178"/>
      <c r="AB14" s="1178"/>
      <c r="AC14" s="1178"/>
      <c r="AD14" s="1178"/>
      <c r="AE14" s="1178"/>
      <c r="AF14" s="1178"/>
      <c r="AG14" s="1178"/>
      <c r="AH14" s="1178"/>
      <c r="AI14" s="1178"/>
      <c r="AJ14" s="1178"/>
      <c r="AK14" s="1178"/>
      <c r="AL14" s="1178"/>
      <c r="AM14" s="1178"/>
      <c r="AN14" s="1178"/>
      <c r="AO14" s="1178"/>
      <c r="AP14" s="1178"/>
      <c r="AQ14" s="1178"/>
      <c r="AR14" s="1178"/>
      <c r="AS14" s="1178"/>
      <c r="AT14" s="1178"/>
      <c r="AU14" s="1178"/>
      <c r="AV14" s="1178"/>
      <c r="AW14" s="1178"/>
      <c r="AX14" s="1178"/>
      <c r="AY14" s="1178"/>
      <c r="AZ14" s="1178"/>
      <c r="BA14" s="1178"/>
      <c r="BB14" s="1178"/>
      <c r="BC14" s="1178"/>
      <c r="BD14" s="1178"/>
      <c r="BE14" s="1178"/>
      <c r="BF14" s="1178"/>
      <c r="BG14" s="1178"/>
      <c r="BH14" s="1178"/>
      <c r="BI14" s="1178"/>
      <c r="BJ14" s="1178"/>
      <c r="BK14" s="1178"/>
      <c r="BL14" s="1178"/>
      <c r="BM14" s="1178"/>
      <c r="BN14" s="1178"/>
      <c r="BO14" s="1178"/>
      <c r="BP14" s="1178"/>
      <c r="BQ14" s="1178"/>
      <c r="BR14" s="1178"/>
      <c r="BS14" s="1178"/>
      <c r="BT14" s="1178"/>
      <c r="BU14" s="1178"/>
      <c r="BV14" s="1178"/>
      <c r="BW14" s="1178"/>
      <c r="BX14" s="1178"/>
      <c r="BY14" s="1178"/>
      <c r="BZ14" s="1178"/>
      <c r="CA14" s="1178"/>
    </row>
    <row r="15" spans="2:79" ht="10.5" customHeight="1" thickBot="1">
      <c r="J15" s="1178"/>
      <c r="K15" s="1178"/>
      <c r="L15" s="1132"/>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8"/>
      <c r="AK15" s="1178"/>
      <c r="AL15" s="1178"/>
      <c r="AM15" s="1178"/>
      <c r="AN15" s="1178"/>
      <c r="AO15" s="1178"/>
      <c r="AP15" s="1178"/>
      <c r="AQ15" s="1178"/>
      <c r="AR15" s="1178"/>
      <c r="AS15" s="1178"/>
      <c r="AT15" s="1178"/>
      <c r="AU15" s="1178"/>
      <c r="AV15" s="1178"/>
      <c r="AW15" s="1178"/>
      <c r="AX15" s="1178"/>
      <c r="AY15" s="1178"/>
      <c r="AZ15" s="1178"/>
      <c r="BA15" s="1178"/>
      <c r="BB15" s="1178"/>
      <c r="BC15" s="1178"/>
      <c r="BD15" s="1178"/>
      <c r="BE15" s="1178"/>
      <c r="BF15" s="1178"/>
      <c r="BG15" s="1178"/>
      <c r="BH15" s="1178"/>
      <c r="BI15" s="1178"/>
      <c r="BJ15" s="1178"/>
      <c r="BK15" s="1178"/>
      <c r="BL15" s="1178"/>
      <c r="BM15" s="1178"/>
      <c r="BN15" s="1178"/>
      <c r="BO15" s="1178"/>
      <c r="BP15" s="1178"/>
      <c r="BQ15" s="1178"/>
      <c r="BR15" s="1178"/>
      <c r="BS15" s="1178"/>
      <c r="BT15" s="1178"/>
      <c r="BU15" s="1178"/>
      <c r="BV15" s="1178"/>
      <c r="BW15" s="1178"/>
      <c r="BX15" s="1178"/>
      <c r="BY15" s="1178"/>
      <c r="BZ15" s="1178"/>
      <c r="CA15" s="1178"/>
    </row>
    <row r="16" spans="2:79" ht="62.1" customHeight="1" thickBot="1">
      <c r="B16" s="1251" t="s">
        <v>797</v>
      </c>
      <c r="C16" s="1252"/>
      <c r="D16" s="1233" t="str">
        <f>IF(ISBLANK(H14),O36,IF(OR(M12=$M$11,M14=$M$11),O35,IF(H12&lt;H14,O34,O33)))</f>
        <v>ÜT jóváhagyása</v>
      </c>
      <c r="E16" s="1233"/>
      <c r="F16" s="1233"/>
      <c r="G16" s="1233"/>
      <c r="H16" s="1233"/>
      <c r="I16" s="1234"/>
      <c r="L16" s="1132"/>
      <c r="M16" s="1178"/>
      <c r="N16" s="1178"/>
      <c r="O16" s="1178"/>
      <c r="P16" s="1178"/>
      <c r="Q16" s="1178"/>
      <c r="R16" s="1178"/>
      <c r="S16" s="1178"/>
      <c r="T16" s="1178"/>
      <c r="U16" s="1132"/>
      <c r="V16" s="1178"/>
      <c r="W16" s="1178"/>
      <c r="X16" s="1178"/>
      <c r="Y16" s="1178"/>
      <c r="Z16" s="1178"/>
      <c r="AA16" s="1178"/>
      <c r="AB16" s="1178"/>
      <c r="AC16" s="1178"/>
      <c r="AD16" s="1178"/>
      <c r="AE16" s="1178"/>
      <c r="AF16" s="1178"/>
      <c r="AG16" s="1178"/>
      <c r="AH16" s="1178"/>
      <c r="AI16" s="1178"/>
      <c r="AJ16" s="1178"/>
      <c r="AK16" s="1178"/>
      <c r="AL16" s="1178"/>
      <c r="AM16" s="1178"/>
      <c r="AN16" s="1178"/>
      <c r="AO16" s="1178"/>
      <c r="AP16" s="1178"/>
      <c r="AQ16" s="1178"/>
      <c r="AR16" s="1178"/>
      <c r="AS16" s="1178"/>
      <c r="AT16" s="1178"/>
      <c r="AU16" s="1178"/>
      <c r="AV16" s="1178"/>
      <c r="AW16" s="1178"/>
      <c r="AX16" s="1178"/>
      <c r="AY16" s="1178"/>
      <c r="AZ16" s="1178"/>
      <c r="BA16" s="1178"/>
      <c r="BB16" s="1178"/>
      <c r="BC16" s="1178"/>
      <c r="BD16" s="1178"/>
      <c r="BE16" s="1178"/>
      <c r="BF16" s="1178"/>
      <c r="BG16" s="1178"/>
      <c r="BH16" s="1178"/>
      <c r="BI16" s="1178"/>
      <c r="BJ16" s="1178"/>
      <c r="BK16" s="1178"/>
      <c r="BL16" s="1178"/>
      <c r="BM16" s="1178"/>
      <c r="BN16" s="1178"/>
      <c r="BO16" s="1178"/>
      <c r="BP16" s="1178"/>
      <c r="BQ16" s="1178"/>
      <c r="BR16" s="1178"/>
      <c r="BS16" s="1178"/>
      <c r="BT16" s="1178"/>
      <c r="BU16" s="1178"/>
      <c r="BV16" s="1178"/>
      <c r="BW16" s="1178"/>
      <c r="BX16" s="1178"/>
      <c r="BY16" s="1178"/>
      <c r="BZ16" s="1178"/>
      <c r="CA16" s="1178"/>
    </row>
    <row r="17" spans="1:79" ht="26.1" customHeight="1" thickBot="1">
      <c r="L17" s="1132"/>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c r="AR17" s="1178"/>
      <c r="AS17" s="1178"/>
      <c r="AT17" s="1178"/>
      <c r="AU17" s="1178"/>
      <c r="AV17" s="1178"/>
      <c r="AW17" s="1178"/>
      <c r="AX17" s="1178"/>
      <c r="AY17" s="1178"/>
      <c r="AZ17" s="1178"/>
      <c r="BA17" s="1178"/>
      <c r="BB17" s="1178"/>
      <c r="BC17" s="1178"/>
      <c r="BD17" s="1178"/>
      <c r="BE17" s="1178"/>
      <c r="BF17" s="1178"/>
      <c r="BG17" s="1178"/>
      <c r="BH17" s="1178"/>
      <c r="BI17" s="1178"/>
      <c r="BJ17" s="1178"/>
      <c r="BK17" s="1178"/>
      <c r="BL17" s="1178"/>
      <c r="BM17" s="1178"/>
      <c r="BN17" s="1178"/>
      <c r="BO17" s="1178"/>
      <c r="BP17" s="1178"/>
      <c r="BQ17" s="1178"/>
      <c r="BR17" s="1178"/>
      <c r="BS17" s="1178"/>
      <c r="BT17" s="1178"/>
      <c r="BU17" s="1178"/>
      <c r="BV17" s="1178"/>
      <c r="BW17" s="1178"/>
      <c r="BX17" s="1178"/>
      <c r="BY17" s="1178"/>
      <c r="BZ17" s="1178"/>
      <c r="CA17" s="1178"/>
    </row>
    <row r="18" spans="1:79" ht="29.1" customHeight="1">
      <c r="B18" s="1158" t="s">
        <v>798</v>
      </c>
      <c r="C18" s="1254">
        <v>200</v>
      </c>
      <c r="D18" s="1255" t="s">
        <v>799</v>
      </c>
      <c r="E18" s="1256" t="s">
        <v>792</v>
      </c>
      <c r="F18" s="1257">
        <v>1</v>
      </c>
      <c r="G18" s="1257">
        <v>2</v>
      </c>
      <c r="H18" s="1257">
        <v>3</v>
      </c>
      <c r="I18" s="1258" t="s">
        <v>528</v>
      </c>
      <c r="J18" s="1178"/>
      <c r="K18" s="1178"/>
      <c r="V18" s="1178"/>
      <c r="W18" s="1178"/>
      <c r="X18" s="1178"/>
      <c r="Y18" s="1178"/>
      <c r="Z18" s="1178"/>
      <c r="AA18" s="1178"/>
      <c r="AB18" s="1178"/>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32"/>
      <c r="BU18" s="1132"/>
    </row>
    <row r="19" spans="1:79" ht="47.1" customHeight="1">
      <c r="B19" s="1259" t="s">
        <v>800</v>
      </c>
      <c r="C19" s="1260">
        <v>50</v>
      </c>
      <c r="D19" s="1261"/>
      <c r="E19" s="1262"/>
      <c r="F19" s="1263"/>
      <c r="G19" s="1263"/>
      <c r="H19" s="1263"/>
      <c r="I19" s="1264"/>
      <c r="J19" s="1178"/>
      <c r="K19" s="1178"/>
      <c r="V19" s="1178"/>
      <c r="W19" s="1178"/>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32"/>
      <c r="BU19" s="1132"/>
    </row>
    <row r="20" spans="1:79" ht="57.95" customHeight="1" thickBot="1">
      <c r="B20" s="1265" t="s">
        <v>801</v>
      </c>
      <c r="C20" s="1266">
        <v>60</v>
      </c>
      <c r="D20" s="1267" t="s">
        <v>802</v>
      </c>
      <c r="E20" s="1268">
        <v>6</v>
      </c>
      <c r="F20" s="1268">
        <v>5</v>
      </c>
      <c r="G20" s="1268">
        <v>20</v>
      </c>
      <c r="H20" s="1268">
        <v>8</v>
      </c>
      <c r="I20" s="1269">
        <v>39</v>
      </c>
      <c r="J20" s="1178"/>
      <c r="K20" s="1178"/>
      <c r="V20" s="1178"/>
      <c r="W20" s="1178"/>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178"/>
      <c r="AS20" s="1178"/>
      <c r="AT20" s="1178"/>
      <c r="AU20" s="1178"/>
      <c r="AV20" s="1178"/>
      <c r="AW20" s="1178"/>
      <c r="AX20" s="1178"/>
      <c r="AY20" s="1178"/>
      <c r="AZ20" s="1178"/>
      <c r="BA20" s="1178"/>
      <c r="BB20" s="1178"/>
      <c r="BC20" s="1178"/>
      <c r="BD20" s="1178"/>
      <c r="BE20" s="1178"/>
      <c r="BF20" s="1178"/>
      <c r="BG20" s="1178"/>
      <c r="BH20" s="1178"/>
      <c r="BI20" s="1178"/>
      <c r="BJ20" s="1178"/>
      <c r="BK20" s="1178"/>
      <c r="BL20" s="1178"/>
      <c r="BM20" s="1178"/>
      <c r="BN20" s="1178"/>
      <c r="BO20" s="1178"/>
      <c r="BP20" s="1178"/>
      <c r="BQ20" s="1178"/>
      <c r="BR20" s="1178"/>
      <c r="BS20" s="1132"/>
      <c r="BU20" s="1132"/>
    </row>
    <row r="21" spans="1:79" ht="14.1" customHeight="1">
      <c r="B21" s="1270"/>
      <c r="I21" s="1178"/>
      <c r="J21" s="1178"/>
      <c r="K21" s="1178"/>
      <c r="V21" s="1178"/>
      <c r="W21" s="1178"/>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178"/>
      <c r="AS21" s="1178"/>
      <c r="AT21" s="1178"/>
      <c r="AU21" s="1178"/>
      <c r="AV21" s="1178"/>
      <c r="AW21" s="1178"/>
      <c r="AX21" s="1178"/>
      <c r="AY21" s="1178"/>
      <c r="AZ21" s="1178"/>
      <c r="BA21" s="1178"/>
      <c r="BB21" s="1178"/>
      <c r="BC21" s="1178"/>
      <c r="BD21" s="1178"/>
      <c r="BE21" s="1178"/>
      <c r="BF21" s="1178"/>
      <c r="BG21" s="1178"/>
      <c r="BH21" s="1178"/>
      <c r="BI21" s="1178"/>
      <c r="BJ21" s="1178"/>
      <c r="BK21" s="1178"/>
      <c r="BL21" s="1178"/>
      <c r="BM21" s="1178"/>
      <c r="BN21" s="1178"/>
      <c r="BO21" s="1178"/>
      <c r="BP21" s="1178"/>
      <c r="BQ21" s="1178"/>
      <c r="BR21" s="1178"/>
      <c r="BS21" s="1178"/>
      <c r="BT21" s="1178"/>
      <c r="BU21" s="1178"/>
      <c r="BV21" s="1178"/>
      <c r="BW21" s="1178"/>
      <c r="BX21" s="1178"/>
      <c r="BY21" s="1178"/>
      <c r="BZ21" s="1178"/>
      <c r="CA21" s="1178"/>
    </row>
    <row r="22" spans="1:79" ht="9.6" customHeight="1">
      <c r="I22" s="1131"/>
      <c r="J22" s="1178"/>
      <c r="K22" s="1178"/>
      <c r="L22" s="1178"/>
      <c r="M22" s="1178"/>
      <c r="N22" s="1271"/>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178"/>
      <c r="AS22" s="1178"/>
      <c r="AT22" s="1178"/>
      <c r="AU22" s="1178"/>
      <c r="AV22" s="1178"/>
      <c r="AW22" s="1178"/>
      <c r="AX22" s="1178"/>
      <c r="AY22" s="1178"/>
      <c r="AZ22" s="1178"/>
      <c r="BA22" s="1178"/>
      <c r="BB22" s="1178"/>
      <c r="BC22" s="1178"/>
      <c r="BD22" s="1178"/>
      <c r="BE22" s="1178"/>
      <c r="BF22" s="1178"/>
      <c r="BG22" s="1178"/>
      <c r="BH22" s="1178"/>
      <c r="BI22" s="1178"/>
      <c r="BJ22" s="1178"/>
      <c r="BK22" s="1178"/>
      <c r="BL22" s="1178"/>
      <c r="BM22" s="1178"/>
      <c r="BN22" s="1178"/>
      <c r="BO22" s="1178"/>
      <c r="BP22" s="1178"/>
      <c r="BQ22" s="1178"/>
      <c r="BR22" s="1178"/>
      <c r="BS22" s="1178"/>
      <c r="BT22" s="1178"/>
      <c r="BU22" s="1178"/>
      <c r="BV22" s="1178"/>
      <c r="BW22" s="1178"/>
      <c r="BX22" s="1178"/>
      <c r="BY22" s="1178"/>
      <c r="BZ22" s="1178"/>
      <c r="CA22" s="1178"/>
    </row>
    <row r="23" spans="1:79" ht="9.6" customHeight="1" thickBot="1">
      <c r="B23" s="1270"/>
      <c r="I23" s="1178"/>
      <c r="J23" s="1178"/>
      <c r="K23" s="1178"/>
      <c r="L23" s="1178"/>
      <c r="M23" s="1178"/>
      <c r="N23" s="1271"/>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8"/>
      <c r="BI23" s="1178"/>
      <c r="BJ23" s="1178"/>
      <c r="BK23" s="1178"/>
      <c r="BL23" s="1178"/>
      <c r="BM23" s="1178"/>
      <c r="BN23" s="1178"/>
      <c r="BO23" s="1178"/>
      <c r="BP23" s="1178"/>
      <c r="BQ23" s="1178"/>
      <c r="BR23" s="1178"/>
      <c r="BS23" s="1178"/>
      <c r="BT23" s="1178"/>
      <c r="BU23" s="1178"/>
      <c r="BV23" s="1178"/>
      <c r="BW23" s="1178"/>
      <c r="BX23" s="1178"/>
      <c r="BY23" s="1178"/>
      <c r="BZ23" s="1178"/>
      <c r="CA23" s="1178"/>
    </row>
    <row r="24" spans="1:79" ht="51.75" customHeight="1" thickBot="1">
      <c r="B24" s="1272" t="s">
        <v>803</v>
      </c>
      <c r="C24" s="1273"/>
      <c r="D24" s="1273"/>
      <c r="E24" s="1274"/>
      <c r="F24" s="1275"/>
      <c r="G24" s="1276">
        <f>SUM(G25:G384)</f>
        <v>137</v>
      </c>
      <c r="H24" s="1277" t="str">
        <f>IF(OR(G89="KO",G96="KO",G111="KO",G357="KO",G366="KO",G89="KO"),"KO"," ")</f>
        <v xml:space="preserve"> </v>
      </c>
      <c r="I24" s="1276">
        <f>SUM(I25:I384)</f>
        <v>137</v>
      </c>
      <c r="J24" s="1178"/>
      <c r="K24" s="1178"/>
      <c r="L24" s="1178"/>
      <c r="M24" s="1178"/>
      <c r="N24" s="1271"/>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8"/>
      <c r="AM24" s="1178"/>
      <c r="AN24" s="1178"/>
      <c r="AO24" s="1178"/>
      <c r="AP24" s="1178"/>
      <c r="AQ24" s="1178"/>
      <c r="AR24" s="1178"/>
      <c r="AS24" s="1178"/>
      <c r="AT24" s="1178"/>
      <c r="AU24" s="1178"/>
      <c r="AV24" s="1178"/>
      <c r="AW24" s="1178"/>
      <c r="AX24" s="1178"/>
      <c r="AY24" s="1178"/>
      <c r="AZ24" s="1178"/>
      <c r="BA24" s="1178"/>
      <c r="BB24" s="1178"/>
      <c r="BC24" s="1178"/>
      <c r="BD24" s="1178"/>
      <c r="BE24" s="1178"/>
      <c r="BF24" s="1178"/>
      <c r="BG24" s="1178"/>
      <c r="BH24" s="1178"/>
      <c r="BI24" s="1178"/>
      <c r="BJ24" s="1178"/>
      <c r="BK24" s="1178"/>
      <c r="BL24" s="1178"/>
      <c r="BM24" s="1178"/>
      <c r="BN24" s="1178"/>
      <c r="BO24" s="1178"/>
      <c r="BP24" s="1178"/>
      <c r="BQ24" s="1178"/>
      <c r="BR24" s="1178"/>
      <c r="BS24" s="1178"/>
      <c r="BT24" s="1178"/>
      <c r="BU24" s="1178"/>
      <c r="BV24" s="1178"/>
      <c r="BW24" s="1178"/>
      <c r="BX24" s="1178"/>
      <c r="BY24" s="1178"/>
      <c r="BZ24" s="1178"/>
      <c r="CA24" s="1178"/>
    </row>
    <row r="25" spans="1:79" ht="35.450000000000003" customHeight="1">
      <c r="B25" s="1270"/>
      <c r="I25" s="1178"/>
      <c r="J25" s="1178"/>
      <c r="K25" s="1178"/>
      <c r="L25" s="1178"/>
      <c r="M25" s="1178"/>
      <c r="N25" s="1271"/>
      <c r="O25" s="1178"/>
      <c r="P25" s="1178"/>
      <c r="Q25" s="1178"/>
      <c r="R25" s="1178"/>
      <c r="S25" s="1178"/>
      <c r="T25" s="1178"/>
      <c r="U25" s="1178"/>
      <c r="V25" s="1178"/>
      <c r="W25" s="1178"/>
      <c r="X25" s="1178"/>
      <c r="Y25" s="1178"/>
      <c r="Z25" s="1178"/>
      <c r="AA25" s="1178"/>
      <c r="AB25" s="1178"/>
      <c r="AC25" s="1178"/>
      <c r="AD25" s="1178"/>
      <c r="AE25" s="1178"/>
      <c r="AF25" s="1178"/>
      <c r="AG25" s="1178"/>
      <c r="AH25" s="1178"/>
      <c r="AI25" s="1178"/>
      <c r="AJ25" s="1178"/>
      <c r="AK25" s="1178"/>
      <c r="AL25" s="1178"/>
      <c r="AM25" s="1178"/>
      <c r="AN25" s="1178"/>
      <c r="AO25" s="1178"/>
      <c r="AP25" s="1178"/>
      <c r="AQ25" s="1178"/>
      <c r="AR25" s="1178"/>
      <c r="AS25" s="1178"/>
      <c r="AT25" s="1178"/>
      <c r="AU25" s="1178"/>
      <c r="AV25" s="1178"/>
      <c r="AW25" s="1178"/>
      <c r="AX25" s="1178"/>
      <c r="AY25" s="1178"/>
      <c r="AZ25" s="1178"/>
      <c r="BA25" s="1178"/>
      <c r="BB25" s="1178"/>
      <c r="BC25" s="1178"/>
      <c r="BD25" s="1178"/>
      <c r="BE25" s="1178"/>
      <c r="BF25" s="1178"/>
      <c r="BG25" s="1178"/>
      <c r="BH25" s="1178"/>
      <c r="BI25" s="1178"/>
      <c r="BJ25" s="1178"/>
      <c r="BK25" s="1178"/>
      <c r="BL25" s="1178"/>
      <c r="BM25" s="1178"/>
      <c r="BN25" s="1178"/>
      <c r="BO25" s="1178"/>
      <c r="BP25" s="1178"/>
      <c r="BQ25" s="1178"/>
      <c r="BR25" s="1178"/>
      <c r="BS25" s="1178"/>
      <c r="BT25" s="1178"/>
      <c r="BU25" s="1178"/>
      <c r="BV25" s="1178"/>
      <c r="BW25" s="1178"/>
      <c r="BX25" s="1178"/>
      <c r="BY25" s="1178"/>
      <c r="BZ25" s="1178"/>
      <c r="CA25" s="1178"/>
    </row>
    <row r="26" spans="1:79" ht="6.6" customHeight="1" thickBot="1">
      <c r="I26" s="1131"/>
      <c r="J26" s="1178"/>
      <c r="K26" s="1178"/>
      <c r="L26" s="1178"/>
      <c r="M26" s="1178"/>
      <c r="N26" s="1271"/>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1178"/>
      <c r="AU26" s="1178"/>
      <c r="AV26" s="1178"/>
      <c r="AW26" s="1178"/>
      <c r="AX26" s="1178"/>
      <c r="AY26" s="1178"/>
      <c r="AZ26" s="1178"/>
      <c r="BA26" s="1178"/>
      <c r="BB26" s="1178"/>
      <c r="BC26" s="1178"/>
      <c r="BD26" s="1178"/>
      <c r="BE26" s="1178"/>
      <c r="BF26" s="1178"/>
      <c r="BG26" s="1178"/>
      <c r="BH26" s="1178"/>
      <c r="BI26" s="1178"/>
      <c r="BJ26" s="1178"/>
      <c r="BK26" s="1178"/>
      <c r="BL26" s="1178"/>
      <c r="BM26" s="1178"/>
      <c r="BN26" s="1178"/>
      <c r="BO26" s="1178"/>
      <c r="BP26" s="1178"/>
      <c r="BQ26" s="1178"/>
      <c r="BR26" s="1178"/>
      <c r="BS26" s="1178"/>
      <c r="BT26" s="1178"/>
      <c r="BU26" s="1178"/>
      <c r="BV26" s="1178"/>
      <c r="BW26" s="1178"/>
      <c r="BX26" s="1178"/>
      <c r="BY26" s="1178"/>
      <c r="BZ26" s="1178"/>
      <c r="CA26" s="1178"/>
    </row>
    <row r="27" spans="1:79" s="1285" customFormat="1" ht="23.25" customHeight="1" thickBot="1">
      <c r="A27" s="1278"/>
      <c r="B27" s="1279"/>
      <c r="C27" s="1280"/>
      <c r="D27" s="1280"/>
      <c r="E27" s="1281"/>
      <c r="F27" s="1282" t="s">
        <v>804</v>
      </c>
      <c r="G27" s="1283"/>
      <c r="H27" s="1282" t="s">
        <v>805</v>
      </c>
      <c r="I27" s="1284"/>
      <c r="J27" s="1178"/>
      <c r="K27" s="1178"/>
      <c r="L27" s="1178"/>
      <c r="M27" s="1178"/>
      <c r="N27" s="1271"/>
      <c r="O27" s="1178"/>
      <c r="P27" s="1178"/>
      <c r="Q27" s="1178"/>
      <c r="R27" s="1178"/>
      <c r="S27" s="1178"/>
      <c r="T27" s="1178"/>
      <c r="U27" s="1178"/>
      <c r="V27" s="1178"/>
      <c r="W27" s="1178"/>
      <c r="X27" s="1178"/>
      <c r="Y27" s="1178"/>
      <c r="Z27" s="1178"/>
      <c r="AA27" s="1178"/>
      <c r="AB27" s="1178"/>
      <c r="AC27" s="1178"/>
      <c r="AD27" s="1178"/>
      <c r="AE27" s="1178"/>
      <c r="AF27" s="1178"/>
      <c r="AG27" s="1178"/>
      <c r="AH27" s="1178"/>
      <c r="AI27" s="1178"/>
      <c r="AJ27" s="1178"/>
      <c r="AK27" s="1178"/>
      <c r="AL27" s="1178"/>
      <c r="AM27" s="1178"/>
      <c r="AN27" s="1178"/>
      <c r="AO27" s="1178"/>
      <c r="AP27" s="1178"/>
      <c r="AQ27" s="1178"/>
      <c r="AR27" s="1178"/>
      <c r="AS27" s="1178"/>
      <c r="AT27" s="1178"/>
      <c r="AU27" s="1178"/>
      <c r="AV27" s="1178"/>
      <c r="AW27" s="1178"/>
      <c r="AX27" s="1178"/>
      <c r="AY27" s="1178"/>
      <c r="AZ27" s="1178"/>
      <c r="BA27" s="1178"/>
      <c r="BB27" s="1178"/>
      <c r="BC27" s="1178"/>
      <c r="BD27" s="1178"/>
      <c r="BE27" s="1178"/>
      <c r="BF27" s="1178"/>
      <c r="BG27" s="1178"/>
      <c r="BH27" s="1178"/>
      <c r="BI27" s="1178"/>
      <c r="BJ27" s="1178"/>
      <c r="BK27" s="1178"/>
      <c r="BL27" s="1178"/>
      <c r="BM27" s="1178"/>
      <c r="BN27" s="1178"/>
      <c r="BO27" s="1178"/>
      <c r="BP27" s="1178"/>
      <c r="BQ27" s="1178"/>
      <c r="BR27" s="1178"/>
      <c r="BS27" s="1178"/>
      <c r="BT27" s="1178"/>
      <c r="BU27" s="1178"/>
      <c r="BV27" s="1178"/>
      <c r="BW27" s="1178"/>
      <c r="BX27" s="1178"/>
      <c r="BY27" s="1178"/>
      <c r="BZ27" s="1178"/>
      <c r="CA27" s="1178"/>
    </row>
    <row r="28" spans="1:79" ht="45.6" customHeight="1" thickBot="1">
      <c r="B28" s="1286" t="s">
        <v>806</v>
      </c>
      <c r="C28" s="1287" t="s">
        <v>807</v>
      </c>
      <c r="D28" s="1287"/>
      <c r="E28" s="1288"/>
      <c r="F28" s="1289">
        <f>+E34+E42</f>
        <v>0</v>
      </c>
      <c r="G28" s="1290"/>
      <c r="H28" s="1291">
        <v>8</v>
      </c>
      <c r="I28" s="1292">
        <f>SUM(G33,G41)</f>
        <v>4</v>
      </c>
      <c r="J28" s="1178"/>
      <c r="K28" s="1178"/>
      <c r="L28" s="1178"/>
      <c r="M28" s="1178"/>
      <c r="N28" s="1271"/>
      <c r="O28" s="1178"/>
      <c r="P28" s="1178"/>
      <c r="Q28" s="1178"/>
      <c r="R28" s="1178"/>
      <c r="S28" s="1178"/>
      <c r="T28" s="1178"/>
      <c r="U28" s="1178"/>
      <c r="V28" s="1178"/>
      <c r="W28" s="1178"/>
      <c r="X28" s="1178"/>
      <c r="Y28" s="1178"/>
      <c r="Z28" s="1178"/>
      <c r="AA28" s="1178"/>
      <c r="AB28" s="1178"/>
      <c r="AC28" s="1178"/>
      <c r="AD28" s="1178"/>
      <c r="AE28" s="1178"/>
      <c r="AF28" s="1178"/>
      <c r="AG28" s="1178"/>
      <c r="AH28" s="1178"/>
      <c r="AI28" s="1178"/>
      <c r="AJ28" s="1178"/>
      <c r="AK28" s="1178"/>
      <c r="AL28" s="1178"/>
      <c r="AM28" s="1178"/>
      <c r="AN28" s="1178"/>
      <c r="AO28" s="1178"/>
      <c r="AP28" s="1178"/>
      <c r="AQ28" s="1178"/>
      <c r="AR28" s="1178"/>
      <c r="AS28" s="1178"/>
      <c r="AT28" s="1178"/>
      <c r="AU28" s="1178"/>
      <c r="AV28" s="1178"/>
      <c r="AW28" s="1178"/>
      <c r="AX28" s="1178"/>
      <c r="AY28" s="1178"/>
      <c r="AZ28" s="1178"/>
      <c r="BA28" s="1178"/>
      <c r="BB28" s="1178"/>
      <c r="BC28" s="1178"/>
      <c r="BD28" s="1178"/>
      <c r="BE28" s="1178"/>
      <c r="BF28" s="1178"/>
      <c r="BG28" s="1178"/>
      <c r="BH28" s="1178"/>
      <c r="BI28" s="1178"/>
      <c r="BJ28" s="1178"/>
      <c r="BK28" s="1178"/>
      <c r="BL28" s="1178"/>
      <c r="BM28" s="1178"/>
      <c r="BN28" s="1178"/>
      <c r="BO28" s="1178"/>
      <c r="BP28" s="1178"/>
      <c r="BQ28" s="1178"/>
      <c r="BR28" s="1178"/>
      <c r="BS28" s="1178"/>
      <c r="BT28" s="1178"/>
      <c r="BU28" s="1178"/>
      <c r="BV28" s="1178"/>
      <c r="BW28" s="1178"/>
      <c r="BX28" s="1178"/>
      <c r="BY28" s="1178"/>
      <c r="BZ28" s="1178"/>
      <c r="CA28" s="1178"/>
    </row>
    <row r="29" spans="1:79" ht="6.75" customHeight="1">
      <c r="B29" s="1293"/>
      <c r="C29" s="1294"/>
      <c r="D29" s="1294"/>
      <c r="E29" s="1294"/>
      <c r="F29" s="1295"/>
      <c r="G29" s="1296"/>
      <c r="H29" s="1296"/>
      <c r="I29" s="1178"/>
      <c r="J29" s="1178"/>
      <c r="K29" s="1178"/>
      <c r="L29" s="1178"/>
      <c r="M29" s="1178"/>
      <c r="N29" s="1271"/>
      <c r="O29" s="1178"/>
      <c r="P29" s="1178"/>
      <c r="Q29" s="1178"/>
      <c r="R29" s="1178"/>
      <c r="S29" s="1178"/>
      <c r="T29" s="1178"/>
      <c r="U29" s="1178"/>
      <c r="V29" s="1178"/>
      <c r="W29" s="1178"/>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178"/>
      <c r="AS29" s="1178"/>
      <c r="AT29" s="1178"/>
      <c r="AU29" s="1178"/>
      <c r="AV29" s="1178"/>
      <c r="AW29" s="1178"/>
      <c r="AX29" s="1178"/>
      <c r="AY29" s="1178"/>
      <c r="AZ29" s="1178"/>
      <c r="BA29" s="1178"/>
      <c r="BB29" s="1178"/>
      <c r="BC29" s="1178"/>
      <c r="BD29" s="1178"/>
      <c r="BE29" s="1178"/>
      <c r="BF29" s="1178"/>
      <c r="BG29" s="1178"/>
      <c r="BH29" s="1178"/>
      <c r="BI29" s="1178"/>
      <c r="BJ29" s="1178"/>
      <c r="BK29" s="1178"/>
      <c r="BL29" s="1178"/>
      <c r="BM29" s="1178"/>
      <c r="BN29" s="1178"/>
      <c r="BO29" s="1178"/>
      <c r="BP29" s="1178"/>
      <c r="BQ29" s="1178"/>
      <c r="BR29" s="1178"/>
      <c r="BS29" s="1178"/>
      <c r="BT29" s="1178"/>
      <c r="BU29" s="1178"/>
      <c r="BV29" s="1178"/>
      <c r="BW29" s="1178"/>
      <c r="BX29" s="1178"/>
      <c r="BY29" s="1178"/>
      <c r="BZ29" s="1178"/>
      <c r="CA29" s="1178"/>
    </row>
    <row r="30" spans="1:79" ht="18" customHeight="1">
      <c r="A30" s="1253">
        <v>1</v>
      </c>
      <c r="B30" s="1293" t="s">
        <v>808</v>
      </c>
      <c r="C30" s="1294"/>
      <c r="D30" s="1294"/>
      <c r="E30" s="1294"/>
      <c r="F30" s="1295"/>
      <c r="G30" s="1297"/>
      <c r="H30" s="1297"/>
      <c r="I30" s="1178"/>
      <c r="J30" s="1178"/>
      <c r="K30" s="1178"/>
      <c r="L30" s="1178"/>
      <c r="M30" s="1178"/>
      <c r="N30" s="1271"/>
      <c r="O30" s="1178"/>
      <c r="P30" s="1178"/>
      <c r="Q30" s="1178"/>
      <c r="R30" s="1178"/>
      <c r="S30" s="1178"/>
      <c r="T30" s="1178"/>
      <c r="U30" s="1178"/>
      <c r="V30" s="1178"/>
      <c r="W30" s="1178"/>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178"/>
      <c r="AS30" s="1178"/>
      <c r="AT30" s="1178"/>
      <c r="AU30" s="1178"/>
      <c r="AV30" s="1178"/>
      <c r="AW30" s="1178"/>
      <c r="AX30" s="1178"/>
      <c r="AY30" s="1178"/>
      <c r="AZ30" s="1178"/>
      <c r="BA30" s="1178"/>
      <c r="BB30" s="1178"/>
      <c r="BC30" s="1178"/>
      <c r="BD30" s="1178"/>
      <c r="BE30" s="1178"/>
      <c r="BF30" s="1178"/>
      <c r="BG30" s="1178"/>
      <c r="BH30" s="1178"/>
      <c r="BI30" s="1178"/>
      <c r="BJ30" s="1178"/>
      <c r="BK30" s="1178"/>
      <c r="BL30" s="1178"/>
      <c r="BM30" s="1178"/>
      <c r="BN30" s="1178"/>
      <c r="BO30" s="1178"/>
      <c r="BP30" s="1178"/>
      <c r="BQ30" s="1178"/>
      <c r="BR30" s="1178"/>
      <c r="BS30" s="1178"/>
      <c r="BT30" s="1178"/>
      <c r="BU30" s="1178"/>
      <c r="BV30" s="1178"/>
      <c r="BW30" s="1178"/>
      <c r="BX30" s="1178"/>
      <c r="BY30" s="1178"/>
      <c r="BZ30" s="1178"/>
      <c r="CA30" s="1178"/>
    </row>
    <row r="31" spans="1:79" ht="35.25" customHeight="1">
      <c r="B31" s="1298" t="s">
        <v>809</v>
      </c>
      <c r="C31" s="1299"/>
      <c r="D31" s="1299"/>
      <c r="E31" s="1300"/>
      <c r="F31" s="1295"/>
      <c r="G31" s="1297"/>
      <c r="H31" s="1297"/>
      <c r="I31" s="1178"/>
      <c r="J31" s="1178"/>
      <c r="K31" s="1178"/>
      <c r="L31" s="1178"/>
      <c r="M31" s="1178"/>
      <c r="N31" s="1271"/>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8"/>
      <c r="BM31" s="1178"/>
      <c r="BN31" s="1178"/>
      <c r="BO31" s="1178"/>
      <c r="BP31" s="1178"/>
      <c r="BQ31" s="1178"/>
      <c r="BR31" s="1178"/>
      <c r="BS31" s="1178"/>
      <c r="BT31" s="1178"/>
      <c r="BU31" s="1178"/>
      <c r="BV31" s="1178"/>
      <c r="BW31" s="1178"/>
      <c r="BX31" s="1178"/>
      <c r="BY31" s="1178"/>
      <c r="BZ31" s="1178"/>
      <c r="CA31" s="1178"/>
    </row>
    <row r="32" spans="1:79" ht="16.5" customHeight="1" thickBot="1">
      <c r="B32" s="1293" t="s">
        <v>810</v>
      </c>
      <c r="C32" s="1301"/>
      <c r="F32" s="1295"/>
      <c r="G32" s="1297"/>
      <c r="H32" s="1297"/>
      <c r="I32" s="1178"/>
      <c r="J32" s="1178"/>
      <c r="K32" s="1178"/>
      <c r="L32" s="1178"/>
      <c r="M32" s="1178"/>
      <c r="N32" s="1271"/>
      <c r="O32" s="1178"/>
      <c r="P32" s="1178"/>
      <c r="Q32" s="1178"/>
      <c r="R32" s="1178"/>
      <c r="S32" s="1178"/>
      <c r="T32" s="1178"/>
      <c r="U32" s="1178"/>
      <c r="V32" s="1178"/>
      <c r="W32" s="1178"/>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178"/>
      <c r="AS32" s="1178"/>
      <c r="AT32" s="1178"/>
      <c r="AU32" s="1178"/>
      <c r="AV32" s="1178"/>
      <c r="AW32" s="1178"/>
      <c r="AX32" s="1178"/>
      <c r="AY32" s="1178"/>
      <c r="AZ32" s="1178"/>
      <c r="BA32" s="1178"/>
      <c r="BB32" s="1178"/>
      <c r="BC32" s="1178"/>
      <c r="BD32" s="1178"/>
      <c r="BE32" s="1178"/>
      <c r="BF32" s="1178"/>
      <c r="BG32" s="1178"/>
      <c r="BH32" s="1178"/>
      <c r="BI32" s="1178"/>
      <c r="BJ32" s="1178"/>
      <c r="BK32" s="1178"/>
      <c r="BL32" s="1178"/>
      <c r="BM32" s="1178"/>
      <c r="BN32" s="1178"/>
      <c r="BO32" s="1178"/>
      <c r="BP32" s="1178"/>
      <c r="BQ32" s="1178"/>
      <c r="BR32" s="1178"/>
      <c r="BS32" s="1178"/>
      <c r="BT32" s="1178"/>
      <c r="BU32" s="1178"/>
      <c r="BV32" s="1178"/>
      <c r="BW32" s="1178"/>
      <c r="BX32" s="1178"/>
      <c r="BY32" s="1178"/>
      <c r="BZ32" s="1178"/>
      <c r="CA32" s="1178"/>
    </row>
    <row r="33" spans="1:79" ht="33.75" customHeight="1" thickBot="1">
      <c r="B33" s="1302" t="s">
        <v>811</v>
      </c>
      <c r="C33" s="1303" t="s">
        <v>812</v>
      </c>
      <c r="D33" s="1303" t="s">
        <v>813</v>
      </c>
      <c r="E33" s="1304" t="s">
        <v>814</v>
      </c>
      <c r="F33" s="1305" t="s">
        <v>815</v>
      </c>
      <c r="G33" s="1306">
        <v>3</v>
      </c>
      <c r="H33" s="1297"/>
      <c r="I33" s="1178"/>
      <c r="J33" s="1178"/>
      <c r="K33" s="1178"/>
      <c r="L33" s="1307"/>
      <c r="M33" s="1308"/>
      <c r="N33" s="1309"/>
      <c r="O33" s="1310" t="s">
        <v>816</v>
      </c>
      <c r="P33" s="1311"/>
      <c r="Q33" s="1311"/>
      <c r="R33" s="1311"/>
      <c r="S33" s="1311"/>
      <c r="T33" s="1312"/>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1178"/>
      <c r="BD33" s="1178"/>
      <c r="BE33" s="1178"/>
      <c r="BF33" s="1178"/>
      <c r="BG33" s="1178"/>
      <c r="BH33" s="1178"/>
      <c r="BI33" s="1178"/>
      <c r="BJ33" s="1178"/>
      <c r="BK33" s="1178"/>
      <c r="BL33" s="1178"/>
      <c r="BM33" s="1178"/>
      <c r="BN33" s="1178"/>
      <c r="BO33" s="1178"/>
      <c r="BP33" s="1178"/>
      <c r="BQ33" s="1178"/>
      <c r="BR33" s="1178"/>
      <c r="BS33" s="1178"/>
      <c r="BT33" s="1178"/>
      <c r="BU33" s="1178"/>
      <c r="BV33" s="1178"/>
      <c r="BW33" s="1178"/>
      <c r="BX33" s="1178"/>
      <c r="BY33" s="1178"/>
      <c r="BZ33" s="1178"/>
      <c r="CA33" s="1178"/>
    </row>
    <row r="34" spans="1:79" ht="21" customHeight="1" thickBot="1">
      <c r="B34" s="1313" t="s">
        <v>817</v>
      </c>
      <c r="C34" s="1314">
        <v>0</v>
      </c>
      <c r="D34" s="1315">
        <v>3</v>
      </c>
      <c r="E34" s="1316">
        <v>0</v>
      </c>
      <c r="F34" s="1317"/>
      <c r="G34" s="1318"/>
      <c r="H34" s="1318"/>
      <c r="I34" s="1319"/>
      <c r="J34" s="1178"/>
      <c r="K34" s="1178"/>
      <c r="L34" s="1320"/>
      <c r="M34" s="1321"/>
      <c r="N34" s="1322"/>
      <c r="O34" s="1310" t="s">
        <v>818</v>
      </c>
      <c r="P34" s="1311"/>
      <c r="Q34" s="1311"/>
      <c r="R34" s="1311"/>
      <c r="S34" s="1311"/>
      <c r="T34" s="1312"/>
      <c r="U34" s="1178"/>
      <c r="V34" s="1178"/>
      <c r="W34" s="1178"/>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178"/>
      <c r="AS34" s="1178"/>
      <c r="AT34" s="1178"/>
      <c r="AU34" s="1178"/>
      <c r="AV34" s="1178"/>
      <c r="AW34" s="1178"/>
      <c r="AX34" s="1178"/>
      <c r="AY34" s="1178"/>
      <c r="AZ34" s="1178"/>
      <c r="BA34" s="1178"/>
      <c r="BB34" s="1178"/>
      <c r="BC34" s="1178"/>
      <c r="BD34" s="1178"/>
      <c r="BE34" s="1178"/>
      <c r="BF34" s="1178"/>
      <c r="BG34" s="1178"/>
      <c r="BH34" s="1178"/>
      <c r="BI34" s="1178"/>
      <c r="BJ34" s="1178"/>
      <c r="BK34" s="1178"/>
      <c r="BL34" s="1178"/>
      <c r="BM34" s="1178"/>
      <c r="BN34" s="1178"/>
      <c r="BO34" s="1178"/>
      <c r="BP34" s="1178"/>
      <c r="BQ34" s="1178"/>
      <c r="BR34" s="1178"/>
      <c r="BS34" s="1178"/>
      <c r="BT34" s="1178"/>
      <c r="BU34" s="1178"/>
      <c r="BV34" s="1178"/>
      <c r="BW34" s="1178"/>
      <c r="BX34" s="1178"/>
      <c r="BY34" s="1178"/>
      <c r="BZ34" s="1178"/>
      <c r="CA34" s="1178"/>
    </row>
    <row r="35" spans="1:79" ht="20.25" customHeight="1" thickBot="1">
      <c r="B35" s="1323" t="s">
        <v>819</v>
      </c>
      <c r="C35" s="1324">
        <v>1</v>
      </c>
      <c r="D35" s="1325">
        <v>3</v>
      </c>
      <c r="E35" s="1326">
        <v>3</v>
      </c>
      <c r="F35" s="1317"/>
      <c r="G35" s="1327"/>
      <c r="H35" s="1327"/>
      <c r="I35" s="1328"/>
      <c r="J35" s="1178"/>
      <c r="K35" s="1178"/>
      <c r="L35" s="1320"/>
      <c r="M35" s="1321"/>
      <c r="N35" s="1322"/>
      <c r="O35" s="1310" t="s">
        <v>820</v>
      </c>
      <c r="P35" s="1311"/>
      <c r="Q35" s="1311"/>
      <c r="R35" s="1311"/>
      <c r="S35" s="1311"/>
      <c r="T35" s="1312"/>
      <c r="U35" s="1178"/>
      <c r="V35" s="1178"/>
      <c r="W35" s="1178"/>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178"/>
      <c r="AS35" s="1178"/>
      <c r="AT35" s="1178"/>
      <c r="AU35" s="1178"/>
      <c r="AV35" s="1178"/>
      <c r="AW35" s="1178"/>
      <c r="AX35" s="1178"/>
      <c r="AY35" s="1178"/>
      <c r="AZ35" s="1178"/>
      <c r="BA35" s="1178"/>
      <c r="BB35" s="1178"/>
      <c r="BC35" s="1178"/>
      <c r="BD35" s="1178"/>
      <c r="BE35" s="1178"/>
      <c r="BF35" s="1178"/>
      <c r="BG35" s="1178"/>
      <c r="BH35" s="1178"/>
      <c r="BI35" s="1178"/>
      <c r="BJ35" s="1178"/>
      <c r="BK35" s="1178"/>
      <c r="BL35" s="1178"/>
      <c r="BM35" s="1178"/>
      <c r="BN35" s="1178"/>
      <c r="BO35" s="1178"/>
      <c r="BP35" s="1178"/>
      <c r="BQ35" s="1178"/>
      <c r="BR35" s="1178"/>
      <c r="BS35" s="1178"/>
      <c r="BT35" s="1178"/>
      <c r="BU35" s="1178"/>
      <c r="BV35" s="1178"/>
      <c r="BW35" s="1178"/>
      <c r="BX35" s="1178"/>
      <c r="BY35" s="1178"/>
      <c r="BZ35" s="1178"/>
      <c r="CA35" s="1178"/>
    </row>
    <row r="36" spans="1:79" ht="20.25" customHeight="1" thickBot="1">
      <c r="B36" s="1329" t="s">
        <v>821</v>
      </c>
      <c r="C36" s="1330">
        <v>2</v>
      </c>
      <c r="D36" s="1331">
        <v>3</v>
      </c>
      <c r="E36" s="1332">
        <v>6</v>
      </c>
      <c r="F36" s="1333"/>
      <c r="G36" s="1334"/>
      <c r="H36" s="1334"/>
      <c r="I36" s="1335"/>
      <c r="J36" s="1178"/>
      <c r="K36" s="1178"/>
      <c r="L36" s="1336"/>
      <c r="M36" s="1337"/>
      <c r="N36" s="1338"/>
      <c r="O36" s="1310" t="s">
        <v>822</v>
      </c>
      <c r="P36" s="1311"/>
      <c r="Q36" s="1311"/>
      <c r="R36" s="1311"/>
      <c r="S36" s="1311"/>
      <c r="T36" s="1312"/>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1178"/>
      <c r="BD36" s="1178"/>
      <c r="BE36" s="1178"/>
      <c r="BF36" s="1178"/>
      <c r="BG36" s="1178"/>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row>
    <row r="37" spans="1:79" ht="9" customHeight="1">
      <c r="B37" s="1339"/>
      <c r="C37" s="1340"/>
      <c r="D37" s="1340"/>
      <c r="E37" s="1340"/>
      <c r="F37" s="1295"/>
      <c r="G37" s="1297"/>
      <c r="H37" s="1297"/>
      <c r="I37" s="1178"/>
      <c r="J37" s="1178"/>
      <c r="K37" s="1178"/>
      <c r="L37" s="1178"/>
      <c r="M37" s="1178"/>
      <c r="N37" s="1271"/>
      <c r="O37" s="1178"/>
      <c r="P37" s="1178"/>
      <c r="Q37" s="1178"/>
      <c r="R37" s="1178"/>
      <c r="S37" s="1178"/>
      <c r="T37" s="1178"/>
      <c r="U37" s="1178"/>
      <c r="V37" s="1178"/>
      <c r="W37" s="1178"/>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178"/>
      <c r="AS37" s="1178"/>
      <c r="AT37" s="1178"/>
      <c r="AU37" s="1178"/>
      <c r="AV37" s="1178"/>
      <c r="AW37" s="1178"/>
      <c r="AX37" s="1178"/>
      <c r="AY37" s="1178"/>
      <c r="AZ37" s="1178"/>
      <c r="BA37" s="1178"/>
      <c r="BB37" s="1178"/>
      <c r="BC37" s="1178"/>
      <c r="BD37" s="1178"/>
      <c r="BE37" s="1178"/>
      <c r="BF37" s="1178"/>
      <c r="BG37" s="1178"/>
      <c r="BH37" s="1178"/>
      <c r="BI37" s="1178"/>
      <c r="BJ37" s="1178"/>
      <c r="BK37" s="1178"/>
      <c r="BL37" s="1178"/>
      <c r="BM37" s="1178"/>
      <c r="BN37" s="1178"/>
      <c r="BO37" s="1178"/>
      <c r="BP37" s="1178"/>
      <c r="BQ37" s="1178"/>
      <c r="BR37" s="1178"/>
      <c r="BS37" s="1178"/>
      <c r="BT37" s="1178"/>
      <c r="BU37" s="1178"/>
      <c r="BV37" s="1178"/>
      <c r="BW37" s="1178"/>
      <c r="BX37" s="1178"/>
      <c r="BY37" s="1178"/>
      <c r="BZ37" s="1178"/>
      <c r="CA37" s="1178"/>
    </row>
    <row r="38" spans="1:79" ht="18" customHeight="1">
      <c r="A38" s="1253">
        <v>2</v>
      </c>
      <c r="B38" s="1293" t="s">
        <v>823</v>
      </c>
      <c r="C38" s="1294"/>
      <c r="D38" s="1294"/>
      <c r="E38" s="1294"/>
      <c r="F38" s="1295"/>
      <c r="G38" s="1297"/>
      <c r="H38" s="1297"/>
      <c r="I38" s="1178"/>
      <c r="J38" s="1178"/>
      <c r="K38" s="1178"/>
      <c r="L38" s="1178"/>
      <c r="M38" s="1178"/>
      <c r="N38" s="1271"/>
      <c r="O38" s="1178"/>
      <c r="P38" s="1178"/>
      <c r="Q38" s="1178"/>
      <c r="R38" s="1178"/>
      <c r="S38" s="1178"/>
      <c r="T38" s="1178"/>
      <c r="U38" s="1178"/>
      <c r="V38" s="1178"/>
      <c r="W38" s="1178"/>
      <c r="X38" s="1178"/>
      <c r="Y38" s="1178"/>
      <c r="Z38" s="1178"/>
      <c r="AA38" s="1178"/>
      <c r="AB38" s="1178"/>
      <c r="AC38" s="1178"/>
      <c r="AD38" s="1178"/>
      <c r="AE38" s="1178"/>
      <c r="AF38" s="1178"/>
      <c r="AG38" s="1178"/>
      <c r="AH38" s="1178"/>
      <c r="AI38" s="1178"/>
      <c r="AJ38" s="1178"/>
      <c r="AK38" s="1178"/>
      <c r="AL38" s="1178"/>
      <c r="AM38" s="1178"/>
      <c r="AN38" s="1178"/>
      <c r="AO38" s="1178"/>
      <c r="AP38" s="1178"/>
      <c r="AQ38" s="1178"/>
      <c r="AR38" s="1178"/>
      <c r="AS38" s="1178"/>
      <c r="AT38" s="1178"/>
      <c r="AU38" s="1178"/>
      <c r="AV38" s="1178"/>
      <c r="AW38" s="1178"/>
      <c r="AX38" s="1178"/>
      <c r="AY38" s="1178"/>
      <c r="AZ38" s="1178"/>
      <c r="BA38" s="1178"/>
      <c r="BB38" s="1178"/>
      <c r="BC38" s="1178"/>
      <c r="BD38" s="1178"/>
      <c r="BE38" s="1178"/>
      <c r="BF38" s="1178"/>
      <c r="BG38" s="1178"/>
      <c r="BH38" s="1178"/>
      <c r="BI38" s="1178"/>
      <c r="BJ38" s="1178"/>
      <c r="BK38" s="1178"/>
      <c r="BL38" s="1178"/>
      <c r="BM38" s="1178"/>
      <c r="BN38" s="1178"/>
      <c r="BO38" s="1178"/>
      <c r="BP38" s="1178"/>
      <c r="BQ38" s="1178"/>
      <c r="BR38" s="1178"/>
      <c r="BS38" s="1178"/>
      <c r="BT38" s="1178"/>
      <c r="BU38" s="1178"/>
      <c r="BV38" s="1178"/>
      <c r="BW38" s="1178"/>
      <c r="BX38" s="1178"/>
      <c r="BY38" s="1178"/>
      <c r="BZ38" s="1178"/>
      <c r="CA38" s="1178"/>
    </row>
    <row r="39" spans="1:79" ht="35.25" customHeight="1">
      <c r="B39" s="1298" t="s">
        <v>824</v>
      </c>
      <c r="C39" s="1299"/>
      <c r="D39" s="1299"/>
      <c r="E39" s="1300"/>
      <c r="F39" s="1295"/>
      <c r="G39" s="1297"/>
      <c r="H39" s="1297"/>
      <c r="I39" s="1178"/>
      <c r="J39" s="1178"/>
      <c r="K39" s="1178"/>
      <c r="L39" s="1178"/>
      <c r="M39" s="1178"/>
      <c r="N39" s="1271"/>
      <c r="O39" s="1178"/>
      <c r="P39" s="1178"/>
      <c r="Q39" s="1178"/>
      <c r="R39" s="1178"/>
      <c r="S39" s="1178"/>
      <c r="T39" s="1178"/>
      <c r="U39" s="1178"/>
      <c r="V39" s="1178"/>
      <c r="W39" s="1178"/>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178"/>
      <c r="AS39" s="1178"/>
      <c r="AT39" s="1178"/>
      <c r="AU39" s="1178"/>
      <c r="AV39" s="1178"/>
      <c r="AW39" s="1178"/>
      <c r="AX39" s="1178"/>
      <c r="AY39" s="1178"/>
      <c r="AZ39" s="1178"/>
      <c r="BA39" s="1178"/>
      <c r="BB39" s="1178"/>
      <c r="BC39" s="1178"/>
      <c r="BD39" s="1178"/>
      <c r="BE39" s="1178"/>
      <c r="BF39" s="1178"/>
      <c r="BG39" s="1178"/>
      <c r="BH39" s="1178"/>
      <c r="BI39" s="1178"/>
      <c r="BJ39" s="1178"/>
      <c r="BK39" s="1178"/>
      <c r="BL39" s="1178"/>
      <c r="BM39" s="1178"/>
      <c r="BN39" s="1178"/>
      <c r="BO39" s="1178"/>
      <c r="BP39" s="1178"/>
      <c r="BQ39" s="1178"/>
      <c r="BR39" s="1178"/>
      <c r="BS39" s="1178"/>
      <c r="BT39" s="1178"/>
      <c r="BU39" s="1178"/>
      <c r="BV39" s="1178"/>
      <c r="BW39" s="1178"/>
      <c r="BX39" s="1178"/>
      <c r="BY39" s="1178"/>
      <c r="BZ39" s="1178"/>
      <c r="CA39" s="1178"/>
    </row>
    <row r="40" spans="1:79" ht="16.5" customHeight="1" thickBot="1">
      <c r="B40" s="1293" t="s">
        <v>810</v>
      </c>
      <c r="C40" s="1301"/>
      <c r="F40" s="1295"/>
      <c r="G40" s="1297"/>
      <c r="H40" s="1297"/>
      <c r="I40" s="1178"/>
      <c r="J40" s="1178"/>
      <c r="K40" s="1178"/>
      <c r="L40" s="1178"/>
      <c r="M40" s="1178"/>
      <c r="N40" s="1271"/>
      <c r="O40" s="1178"/>
      <c r="P40" s="1178"/>
      <c r="Q40" s="1178"/>
      <c r="R40" s="1178"/>
      <c r="S40" s="1178"/>
      <c r="T40" s="1178"/>
      <c r="U40" s="1178"/>
      <c r="V40" s="1178"/>
      <c r="W40" s="1178"/>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178"/>
      <c r="AS40" s="1178"/>
      <c r="AT40" s="1178"/>
      <c r="AU40" s="1178"/>
      <c r="AV40" s="1178"/>
      <c r="AW40" s="1178"/>
      <c r="AX40" s="1178"/>
      <c r="AY40" s="1178"/>
      <c r="AZ40" s="1178"/>
      <c r="BA40" s="1178"/>
      <c r="BB40" s="1178"/>
      <c r="BC40" s="1178"/>
      <c r="BD40" s="1178"/>
      <c r="BE40" s="1178"/>
      <c r="BF40" s="1178"/>
      <c r="BG40" s="1178"/>
      <c r="BH40" s="1178"/>
      <c r="BI40" s="1178"/>
      <c r="BJ40" s="1178"/>
      <c r="BK40" s="1178"/>
      <c r="BL40" s="1178"/>
      <c r="BM40" s="1178"/>
      <c r="BN40" s="1178"/>
      <c r="BO40" s="1178"/>
      <c r="BP40" s="1178"/>
      <c r="BQ40" s="1178"/>
      <c r="BR40" s="1178"/>
      <c r="BS40" s="1178"/>
      <c r="BT40" s="1178"/>
      <c r="BU40" s="1178"/>
      <c r="BV40" s="1178"/>
      <c r="BW40" s="1178"/>
      <c r="BX40" s="1178"/>
      <c r="BY40" s="1178"/>
      <c r="BZ40" s="1178"/>
      <c r="CA40" s="1178"/>
    </row>
    <row r="41" spans="1:79" ht="33.75" customHeight="1" thickBot="1">
      <c r="B41" s="1302" t="s">
        <v>811</v>
      </c>
      <c r="C41" s="1303" t="s">
        <v>812</v>
      </c>
      <c r="D41" s="1303" t="s">
        <v>813</v>
      </c>
      <c r="E41" s="1304" t="s">
        <v>814</v>
      </c>
      <c r="F41" s="1305" t="s">
        <v>815</v>
      </c>
      <c r="G41" s="1341">
        <v>1</v>
      </c>
      <c r="H41" s="1297"/>
      <c r="I41" s="1178"/>
      <c r="J41" s="1178"/>
      <c r="K41" s="1178"/>
      <c r="L41" s="1178"/>
      <c r="M41" s="1178"/>
      <c r="N41" s="1271"/>
      <c r="O41" s="1178"/>
      <c r="P41" s="1178"/>
      <c r="Q41" s="1178"/>
      <c r="R41" s="1178"/>
      <c r="S41" s="1178"/>
      <c r="T41" s="1178"/>
      <c r="U41" s="1178"/>
      <c r="V41" s="1178"/>
      <c r="W41" s="1178"/>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178"/>
      <c r="AS41" s="1178"/>
      <c r="AT41" s="1178"/>
      <c r="AU41" s="1178"/>
      <c r="AV41" s="1178"/>
      <c r="AW41" s="1178"/>
      <c r="AX41" s="1178"/>
      <c r="AY41" s="1178"/>
      <c r="AZ41" s="1178"/>
      <c r="BA41" s="1178"/>
      <c r="BB41" s="1178"/>
      <c r="BC41" s="1178"/>
      <c r="BD41" s="1178"/>
      <c r="BE41" s="1178"/>
      <c r="BF41" s="1178"/>
      <c r="BG41" s="1178"/>
      <c r="BH41" s="1178"/>
      <c r="BI41" s="1178"/>
      <c r="BJ41" s="1178"/>
      <c r="BK41" s="1178"/>
      <c r="BL41" s="1178"/>
      <c r="BM41" s="1178"/>
      <c r="BN41" s="1178"/>
      <c r="BO41" s="1178"/>
      <c r="BP41" s="1178"/>
      <c r="BQ41" s="1178"/>
      <c r="BR41" s="1178"/>
      <c r="BS41" s="1178"/>
      <c r="BT41" s="1178"/>
      <c r="BU41" s="1178"/>
      <c r="BV41" s="1178"/>
      <c r="BW41" s="1178"/>
      <c r="BX41" s="1178"/>
      <c r="BY41" s="1178"/>
      <c r="BZ41" s="1178"/>
      <c r="CA41" s="1178"/>
    </row>
    <row r="42" spans="1:79" ht="21" customHeight="1">
      <c r="B42" s="1313" t="s">
        <v>817</v>
      </c>
      <c r="C42" s="1314">
        <v>0</v>
      </c>
      <c r="D42" s="1315">
        <v>1</v>
      </c>
      <c r="E42" s="1316">
        <v>0</v>
      </c>
      <c r="F42" s="1317"/>
      <c r="G42" s="1342"/>
      <c r="H42" s="1342"/>
      <c r="I42" s="1343"/>
      <c r="J42" s="1178"/>
      <c r="K42" s="1178"/>
      <c r="L42" s="1178"/>
      <c r="M42" s="1178"/>
      <c r="N42" s="1271"/>
      <c r="O42" s="1178"/>
      <c r="P42" s="1178"/>
      <c r="Q42" s="1178"/>
      <c r="R42" s="1178"/>
      <c r="S42" s="1178"/>
      <c r="T42" s="1178"/>
      <c r="U42" s="1178"/>
      <c r="V42" s="1178"/>
      <c r="W42" s="1178"/>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178"/>
      <c r="AS42" s="1178"/>
      <c r="AT42" s="1178"/>
      <c r="AU42" s="1178"/>
      <c r="AV42" s="1178"/>
      <c r="AW42" s="1178"/>
      <c r="AX42" s="1178"/>
      <c r="AY42" s="1178"/>
      <c r="AZ42" s="1178"/>
      <c r="BA42" s="1178"/>
      <c r="BB42" s="1178"/>
      <c r="BC42" s="1178"/>
      <c r="BD42" s="1178"/>
      <c r="BE42" s="1178"/>
      <c r="BF42" s="1178"/>
      <c r="BG42" s="1178"/>
      <c r="BH42" s="1178"/>
      <c r="BI42" s="1178"/>
      <c r="BJ42" s="1178"/>
      <c r="BK42" s="1178"/>
      <c r="BL42" s="1178"/>
      <c r="BM42" s="1178"/>
      <c r="BN42" s="1178"/>
      <c r="BO42" s="1178"/>
      <c r="BP42" s="1178"/>
      <c r="BQ42" s="1178"/>
      <c r="BR42" s="1178"/>
      <c r="BS42" s="1178"/>
      <c r="BT42" s="1178"/>
      <c r="BU42" s="1178"/>
      <c r="BV42" s="1178"/>
      <c r="BW42" s="1178"/>
      <c r="BX42" s="1178"/>
      <c r="BY42" s="1178"/>
      <c r="BZ42" s="1178"/>
      <c r="CA42" s="1178"/>
    </row>
    <row r="43" spans="1:79" ht="20.25" customHeight="1">
      <c r="B43" s="1323" t="s">
        <v>819</v>
      </c>
      <c r="C43" s="1324">
        <v>1</v>
      </c>
      <c r="D43" s="1325">
        <v>1</v>
      </c>
      <c r="E43" s="1326">
        <v>1</v>
      </c>
      <c r="F43" s="1317"/>
      <c r="G43" s="1344"/>
      <c r="H43" s="1344"/>
      <c r="I43" s="1345"/>
      <c r="J43" s="1178"/>
      <c r="K43" s="1178"/>
      <c r="L43" s="1178"/>
      <c r="M43" s="1178"/>
      <c r="N43" s="1271"/>
      <c r="O43" s="1178"/>
      <c r="P43" s="1178"/>
      <c r="Q43" s="1178"/>
      <c r="R43" s="1178"/>
      <c r="S43" s="1178"/>
      <c r="T43" s="1178"/>
      <c r="U43" s="1178"/>
      <c r="V43" s="1178"/>
      <c r="W43" s="1178"/>
      <c r="X43" s="1178"/>
      <c r="Y43" s="1178"/>
      <c r="Z43" s="1178"/>
      <c r="AA43" s="1178"/>
      <c r="AB43" s="1178"/>
      <c r="AC43" s="1178"/>
      <c r="AD43" s="1178"/>
      <c r="AE43" s="1178"/>
      <c r="AF43" s="1178"/>
      <c r="AG43" s="1178"/>
      <c r="AH43" s="1178"/>
      <c r="AI43" s="1178"/>
      <c r="AJ43" s="1178"/>
      <c r="AK43" s="1178"/>
      <c r="AL43" s="1178"/>
      <c r="AM43" s="1178"/>
      <c r="AN43" s="1178"/>
      <c r="AO43" s="1178"/>
      <c r="AP43" s="1178"/>
      <c r="AQ43" s="1178"/>
      <c r="AR43" s="1178"/>
      <c r="AS43" s="1178"/>
      <c r="AT43" s="1178"/>
      <c r="AU43" s="1178"/>
      <c r="AV43" s="1178"/>
      <c r="AW43" s="1178"/>
      <c r="AX43" s="1178"/>
      <c r="AY43" s="1178"/>
      <c r="AZ43" s="1178"/>
      <c r="BA43" s="1178"/>
      <c r="BB43" s="1178"/>
      <c r="BC43" s="1178"/>
      <c r="BD43" s="1178"/>
      <c r="BE43" s="1178"/>
      <c r="BF43" s="1178"/>
      <c r="BG43" s="1178"/>
      <c r="BH43" s="1178"/>
      <c r="BI43" s="1178"/>
      <c r="BJ43" s="1178"/>
      <c r="BK43" s="1178"/>
      <c r="BL43" s="1178"/>
      <c r="BM43" s="1178"/>
      <c r="BN43" s="1178"/>
      <c r="BO43" s="1178"/>
      <c r="BP43" s="1178"/>
      <c r="BQ43" s="1178"/>
      <c r="BR43" s="1178"/>
      <c r="BS43" s="1178"/>
      <c r="BT43" s="1178"/>
      <c r="BU43" s="1178"/>
      <c r="BV43" s="1178"/>
      <c r="BW43" s="1178"/>
      <c r="BX43" s="1178"/>
      <c r="BY43" s="1178"/>
      <c r="BZ43" s="1178"/>
      <c r="CA43" s="1178"/>
    </row>
    <row r="44" spans="1:79" ht="20.25" customHeight="1" thickBot="1">
      <c r="B44" s="1329" t="s">
        <v>821</v>
      </c>
      <c r="C44" s="1330">
        <v>2</v>
      </c>
      <c r="D44" s="1331">
        <v>1</v>
      </c>
      <c r="E44" s="1332">
        <v>2</v>
      </c>
      <c r="F44" s="1333"/>
      <c r="G44" s="1346"/>
      <c r="H44" s="1346"/>
      <c r="I44" s="1347"/>
      <c r="J44" s="1178"/>
      <c r="K44" s="1178"/>
      <c r="L44" s="1178"/>
      <c r="M44" s="1178"/>
      <c r="N44" s="1271"/>
      <c r="O44" s="1178"/>
      <c r="P44" s="1178"/>
      <c r="Q44" s="1178"/>
      <c r="R44" s="1178"/>
      <c r="S44" s="1178"/>
      <c r="T44" s="1178"/>
      <c r="U44" s="1178"/>
      <c r="V44" s="1178"/>
      <c r="W44" s="1178"/>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178"/>
      <c r="AS44" s="1178"/>
      <c r="AT44" s="1178"/>
      <c r="AU44" s="1178"/>
      <c r="AV44" s="1178"/>
      <c r="AW44" s="1178"/>
      <c r="AX44" s="1178"/>
      <c r="AY44" s="1178"/>
      <c r="AZ44" s="1178"/>
      <c r="BA44" s="1178"/>
      <c r="BB44" s="1178"/>
      <c r="BC44" s="1178"/>
      <c r="BD44" s="1178"/>
      <c r="BE44" s="1178"/>
      <c r="BF44" s="1178"/>
      <c r="BG44" s="1178"/>
      <c r="BH44" s="1178"/>
      <c r="BI44" s="1178"/>
      <c r="BJ44" s="1178"/>
      <c r="BK44" s="1178"/>
      <c r="BL44" s="1178"/>
      <c r="BM44" s="1178"/>
      <c r="BN44" s="1178"/>
      <c r="BO44" s="1178"/>
      <c r="BP44" s="1178"/>
      <c r="BQ44" s="1178"/>
      <c r="BR44" s="1178"/>
      <c r="BS44" s="1178"/>
      <c r="BT44" s="1178"/>
      <c r="BU44" s="1178"/>
      <c r="BV44" s="1178"/>
      <c r="BW44" s="1178"/>
      <c r="BX44" s="1178"/>
      <c r="BY44" s="1178"/>
      <c r="BZ44" s="1178"/>
      <c r="CA44" s="1178"/>
    </row>
    <row r="45" spans="1:79" ht="9" customHeight="1">
      <c r="B45" s="1339"/>
      <c r="C45" s="1340"/>
      <c r="D45" s="1340"/>
      <c r="E45" s="1340"/>
      <c r="F45" s="1295"/>
      <c r="G45" s="1297"/>
      <c r="H45" s="1297"/>
      <c r="I45" s="1178"/>
      <c r="J45" s="1178"/>
      <c r="K45" s="1178"/>
      <c r="L45" s="1178"/>
      <c r="M45" s="1178"/>
      <c r="N45" s="1271"/>
      <c r="O45" s="1178"/>
      <c r="P45" s="1178"/>
      <c r="Q45" s="1178"/>
      <c r="R45" s="1178"/>
      <c r="S45" s="1178"/>
      <c r="T45" s="1178"/>
      <c r="U45" s="1178"/>
      <c r="V45" s="1178"/>
      <c r="W45" s="1178"/>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178"/>
      <c r="AS45" s="1178"/>
      <c r="AT45" s="1178"/>
      <c r="AU45" s="1178"/>
      <c r="AV45" s="1178"/>
      <c r="AW45" s="1178"/>
      <c r="AX45" s="1178"/>
      <c r="AY45" s="1178"/>
      <c r="AZ45" s="1178"/>
      <c r="BA45" s="1178"/>
      <c r="BB45" s="1178"/>
      <c r="BC45" s="1178"/>
      <c r="BD45" s="1178"/>
      <c r="BE45" s="1178"/>
      <c r="BF45" s="1178"/>
      <c r="BG45" s="1178"/>
      <c r="BH45" s="1178"/>
      <c r="BI45" s="1178"/>
      <c r="BJ45" s="1178"/>
      <c r="BK45" s="1178"/>
      <c r="BL45" s="1178"/>
      <c r="BM45" s="1178"/>
      <c r="BN45" s="1178"/>
      <c r="BO45" s="1178"/>
      <c r="BP45" s="1178"/>
      <c r="BQ45" s="1178"/>
      <c r="BR45" s="1178"/>
      <c r="BS45" s="1178"/>
      <c r="BT45" s="1178"/>
      <c r="BU45" s="1178"/>
      <c r="BV45" s="1178"/>
      <c r="BW45" s="1178"/>
      <c r="BX45" s="1178"/>
      <c r="BY45" s="1178"/>
      <c r="BZ45" s="1178"/>
      <c r="CA45" s="1178"/>
    </row>
    <row r="46" spans="1:79" ht="6.75" customHeight="1" thickBot="1">
      <c r="F46" s="1295"/>
      <c r="I46" s="1131"/>
      <c r="J46" s="1178"/>
      <c r="K46" s="1178"/>
      <c r="L46" s="1178"/>
      <c r="M46" s="1178"/>
      <c r="N46" s="1271"/>
      <c r="O46" s="1178"/>
      <c r="P46" s="1178"/>
      <c r="Q46" s="1178"/>
      <c r="R46" s="1178"/>
      <c r="S46" s="1178"/>
      <c r="T46" s="1178"/>
      <c r="U46" s="1178"/>
      <c r="V46" s="1178"/>
      <c r="W46" s="1178"/>
      <c r="X46" s="1178"/>
      <c r="Y46" s="1178"/>
      <c r="Z46" s="1178"/>
      <c r="AA46" s="1178"/>
      <c r="AB46" s="1178"/>
      <c r="AC46" s="1178"/>
      <c r="AD46" s="1178"/>
      <c r="AE46" s="1178"/>
      <c r="AF46" s="1178"/>
      <c r="AG46" s="1178"/>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8"/>
      <c r="BC46" s="1178"/>
      <c r="BD46" s="1178"/>
      <c r="BE46" s="1178"/>
      <c r="BF46" s="1178"/>
      <c r="BG46" s="1178"/>
      <c r="BH46" s="1178"/>
      <c r="BI46" s="1178"/>
      <c r="BJ46" s="1178"/>
      <c r="BK46" s="1178"/>
      <c r="BL46" s="1178"/>
      <c r="BM46" s="1178"/>
      <c r="BN46" s="1178"/>
      <c r="BO46" s="1178"/>
      <c r="BP46" s="1178"/>
      <c r="BQ46" s="1178"/>
      <c r="BR46" s="1178"/>
      <c r="BS46" s="1178"/>
      <c r="BT46" s="1178"/>
      <c r="BU46" s="1178"/>
      <c r="BV46" s="1178"/>
      <c r="BW46" s="1178"/>
      <c r="BX46" s="1178"/>
      <c r="BY46" s="1178"/>
      <c r="BZ46" s="1178"/>
      <c r="CA46" s="1178"/>
    </row>
    <row r="47" spans="1:79" s="1285" customFormat="1" ht="23.25" customHeight="1" thickBot="1">
      <c r="A47" s="1278"/>
      <c r="B47" s="1279"/>
      <c r="C47" s="1280"/>
      <c r="D47" s="1280"/>
      <c r="E47" s="1281"/>
      <c r="F47" s="1282" t="s">
        <v>804</v>
      </c>
      <c r="G47" s="1283"/>
      <c r="H47" s="1282" t="s">
        <v>805</v>
      </c>
      <c r="I47" s="1284"/>
      <c r="J47" s="1178"/>
      <c r="K47" s="1178"/>
      <c r="L47" s="1178"/>
      <c r="M47" s="1178"/>
      <c r="N47" s="1271"/>
      <c r="O47" s="1178"/>
      <c r="P47" s="1178"/>
      <c r="Q47" s="1178"/>
      <c r="R47" s="1178"/>
      <c r="S47" s="1178"/>
      <c r="T47" s="1178"/>
      <c r="U47" s="1178"/>
      <c r="V47" s="1178"/>
      <c r="W47" s="1178"/>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178"/>
      <c r="AS47" s="1178"/>
      <c r="AT47" s="1178"/>
      <c r="AU47" s="1178"/>
      <c r="AV47" s="1178"/>
      <c r="AW47" s="1178"/>
      <c r="AX47" s="1178"/>
      <c r="AY47" s="1178"/>
      <c r="AZ47" s="1178"/>
      <c r="BA47" s="1178"/>
      <c r="BB47" s="1178"/>
      <c r="BC47" s="1178"/>
      <c r="BD47" s="1178"/>
      <c r="BE47" s="1178"/>
      <c r="BF47" s="1178"/>
      <c r="BG47" s="1178"/>
      <c r="BH47" s="1178"/>
      <c r="BI47" s="1178"/>
      <c r="BJ47" s="1178"/>
      <c r="BK47" s="1178"/>
      <c r="BL47" s="1178"/>
      <c r="BM47" s="1178"/>
      <c r="BN47" s="1178"/>
      <c r="BO47" s="1178"/>
      <c r="BP47" s="1178"/>
      <c r="BQ47" s="1178"/>
      <c r="BR47" s="1178"/>
      <c r="BS47" s="1178"/>
      <c r="BT47" s="1178"/>
      <c r="BU47" s="1178"/>
      <c r="BV47" s="1178"/>
      <c r="BW47" s="1178"/>
      <c r="BX47" s="1178"/>
      <c r="BY47" s="1178"/>
      <c r="BZ47" s="1178"/>
      <c r="CA47" s="1178"/>
    </row>
    <row r="48" spans="1:79" ht="41.1" customHeight="1" thickBot="1">
      <c r="B48" s="1286" t="s">
        <v>825</v>
      </c>
      <c r="C48" s="1287" t="s">
        <v>826</v>
      </c>
      <c r="D48" s="1287"/>
      <c r="E48" s="1288"/>
      <c r="F48" s="1289">
        <v>1</v>
      </c>
      <c r="G48" s="1290"/>
      <c r="H48" s="1291">
        <v>17</v>
      </c>
      <c r="I48" s="1292">
        <f>SUM(G53,G61,G69,G77)</f>
        <v>15</v>
      </c>
      <c r="J48" s="1178"/>
      <c r="K48" s="1178"/>
      <c r="L48" s="1178"/>
      <c r="M48" s="1178"/>
      <c r="N48" s="1271"/>
      <c r="O48" s="1178"/>
      <c r="P48" s="1178"/>
      <c r="Q48" s="1178"/>
      <c r="R48" s="1178"/>
      <c r="S48" s="1178"/>
      <c r="T48" s="1178"/>
      <c r="U48" s="1178"/>
      <c r="V48" s="1178"/>
      <c r="W48" s="1178"/>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178"/>
      <c r="AS48" s="1178"/>
      <c r="AT48" s="1178"/>
      <c r="AU48" s="1178"/>
      <c r="AV48" s="1178"/>
      <c r="AW48" s="1178"/>
      <c r="AX48" s="1178"/>
      <c r="AY48" s="1178"/>
      <c r="AZ48" s="1178"/>
      <c r="BA48" s="1178"/>
      <c r="BB48" s="1178"/>
      <c r="BC48" s="1178"/>
      <c r="BD48" s="1178"/>
      <c r="BE48" s="1178"/>
      <c r="BF48" s="1178"/>
      <c r="BG48" s="1178"/>
      <c r="BH48" s="1178"/>
      <c r="BI48" s="1178"/>
      <c r="BJ48" s="1178"/>
      <c r="BK48" s="1178"/>
      <c r="BL48" s="1178"/>
      <c r="BM48" s="1178"/>
      <c r="BN48" s="1178"/>
      <c r="BO48" s="1178"/>
      <c r="BP48" s="1178"/>
      <c r="BQ48" s="1178"/>
      <c r="BR48" s="1178"/>
      <c r="BS48" s="1178"/>
      <c r="BT48" s="1178"/>
      <c r="BU48" s="1178"/>
      <c r="BV48" s="1178"/>
      <c r="BW48" s="1178"/>
      <c r="BX48" s="1178"/>
      <c r="BY48" s="1178"/>
      <c r="BZ48" s="1178"/>
      <c r="CA48" s="1178"/>
    </row>
    <row r="49" spans="1:79" ht="6.75" customHeight="1">
      <c r="B49" s="1293"/>
      <c r="C49" s="1294"/>
      <c r="D49" s="1294"/>
      <c r="E49" s="1294"/>
      <c r="F49" s="1295"/>
      <c r="G49" s="1296"/>
      <c r="H49" s="1296"/>
      <c r="I49" s="1178"/>
      <c r="J49" s="1178"/>
      <c r="K49" s="1178"/>
      <c r="L49" s="1178"/>
      <c r="M49" s="1178"/>
      <c r="N49" s="1271"/>
      <c r="O49" s="1178"/>
      <c r="P49" s="1178"/>
      <c r="Q49" s="1178"/>
      <c r="R49" s="1178"/>
      <c r="S49" s="1178"/>
      <c r="T49" s="1178"/>
      <c r="U49" s="1178"/>
      <c r="V49" s="1178"/>
      <c r="W49" s="1178"/>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178"/>
      <c r="AS49" s="1178"/>
      <c r="AT49" s="1178"/>
      <c r="AU49" s="1178"/>
      <c r="AV49" s="1178"/>
      <c r="AW49" s="1178"/>
      <c r="AX49" s="1178"/>
      <c r="AY49" s="1178"/>
      <c r="AZ49" s="1178"/>
      <c r="BA49" s="1178"/>
      <c r="BB49" s="1178"/>
      <c r="BC49" s="1178"/>
      <c r="BD49" s="1178"/>
      <c r="BE49" s="1178"/>
      <c r="BF49" s="1178"/>
      <c r="BG49" s="1178"/>
      <c r="BH49" s="1178"/>
      <c r="BI49" s="1178"/>
      <c r="BJ49" s="1178"/>
      <c r="BK49" s="1178"/>
      <c r="BL49" s="1178"/>
      <c r="BM49" s="1178"/>
      <c r="BN49" s="1178"/>
      <c r="BO49" s="1178"/>
      <c r="BP49" s="1178"/>
      <c r="BQ49" s="1178"/>
      <c r="BR49" s="1178"/>
      <c r="BS49" s="1178"/>
      <c r="BT49" s="1178"/>
      <c r="BU49" s="1178"/>
      <c r="BV49" s="1178"/>
      <c r="BW49" s="1178"/>
      <c r="BX49" s="1178"/>
      <c r="BY49" s="1178"/>
      <c r="BZ49" s="1178"/>
      <c r="CA49" s="1178"/>
    </row>
    <row r="50" spans="1:79" ht="18" customHeight="1">
      <c r="A50" s="1253">
        <v>3</v>
      </c>
      <c r="B50" s="1293" t="s">
        <v>827</v>
      </c>
      <c r="C50" s="1294"/>
      <c r="D50" s="1294"/>
      <c r="E50" s="1294"/>
      <c r="F50" s="1295"/>
      <c r="G50" s="1297"/>
      <c r="H50" s="1297"/>
      <c r="I50" s="1178"/>
      <c r="J50" s="1178"/>
      <c r="K50" s="1178"/>
      <c r="L50" s="1178"/>
      <c r="M50" s="1178"/>
      <c r="N50" s="1271"/>
      <c r="O50" s="1178"/>
      <c r="P50" s="1178"/>
      <c r="Q50" s="1178"/>
      <c r="R50" s="1178"/>
      <c r="S50" s="1178"/>
      <c r="T50" s="1178"/>
      <c r="U50" s="1178"/>
      <c r="V50" s="1178"/>
      <c r="W50" s="1178"/>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178"/>
      <c r="AS50" s="1178"/>
      <c r="AT50" s="1178"/>
      <c r="AU50" s="1178"/>
      <c r="AV50" s="1178"/>
      <c r="AW50" s="1178"/>
      <c r="AX50" s="1178"/>
      <c r="AY50" s="1178"/>
      <c r="AZ50" s="1178"/>
      <c r="BA50" s="1178"/>
      <c r="BB50" s="1178"/>
      <c r="BC50" s="1178"/>
      <c r="BD50" s="1178"/>
      <c r="BE50" s="1178"/>
      <c r="BF50" s="1178"/>
      <c r="BG50" s="1178"/>
      <c r="BH50" s="1178"/>
      <c r="BI50" s="1178"/>
      <c r="BJ50" s="1178"/>
      <c r="BK50" s="1178"/>
      <c r="BL50" s="1178"/>
      <c r="BM50" s="1178"/>
      <c r="BN50" s="1178"/>
      <c r="BO50" s="1178"/>
      <c r="BP50" s="1178"/>
      <c r="BQ50" s="1178"/>
      <c r="BR50" s="1178"/>
      <c r="BS50" s="1178"/>
      <c r="BT50" s="1178"/>
      <c r="BU50" s="1178"/>
      <c r="BV50" s="1178"/>
      <c r="BW50" s="1178"/>
      <c r="BX50" s="1178"/>
      <c r="BY50" s="1178"/>
      <c r="BZ50" s="1178"/>
      <c r="CA50" s="1178"/>
    </row>
    <row r="51" spans="1:79" ht="35.25" customHeight="1">
      <c r="B51" s="1298" t="s">
        <v>828</v>
      </c>
      <c r="C51" s="1299"/>
      <c r="D51" s="1299"/>
      <c r="E51" s="1300"/>
      <c r="F51" s="1295"/>
      <c r="G51" s="1297"/>
      <c r="H51" s="1297"/>
      <c r="I51" s="1178"/>
      <c r="J51" s="1178"/>
      <c r="K51" s="1178"/>
      <c r="L51" s="1178"/>
      <c r="M51" s="1178"/>
      <c r="N51" s="1271"/>
      <c r="O51" s="1178"/>
      <c r="P51" s="1178"/>
      <c r="Q51" s="1178"/>
      <c r="R51" s="1178"/>
      <c r="S51" s="1178"/>
      <c r="T51" s="1178"/>
      <c r="U51" s="1178"/>
      <c r="V51" s="1178"/>
      <c r="W51" s="1178"/>
      <c r="X51" s="1178"/>
      <c r="Y51" s="1178"/>
      <c r="Z51" s="1178"/>
      <c r="AA51" s="1178"/>
      <c r="AB51" s="1178"/>
      <c r="AC51" s="1178"/>
      <c r="AD51" s="1178"/>
      <c r="AE51" s="1178"/>
      <c r="AF51" s="1178"/>
      <c r="AG51" s="1178"/>
      <c r="AH51" s="1178"/>
      <c r="AI51" s="1178"/>
      <c r="AJ51" s="1178"/>
      <c r="AK51" s="1178"/>
      <c r="AL51" s="1178"/>
      <c r="AM51" s="1178"/>
      <c r="AN51" s="1178"/>
      <c r="AO51" s="1178"/>
      <c r="AP51" s="1178"/>
      <c r="AQ51" s="1178"/>
      <c r="AR51" s="1178"/>
      <c r="AS51" s="1178"/>
      <c r="AT51" s="1178"/>
      <c r="AU51" s="1178"/>
      <c r="AV51" s="1178"/>
      <c r="AW51" s="1178"/>
      <c r="AX51" s="1178"/>
      <c r="AY51" s="1178"/>
      <c r="AZ51" s="1178"/>
      <c r="BA51" s="1178"/>
      <c r="BB51" s="1178"/>
      <c r="BC51" s="1178"/>
      <c r="BD51" s="1178"/>
      <c r="BE51" s="1178"/>
      <c r="BF51" s="1178"/>
      <c r="BG51" s="1178"/>
      <c r="BH51" s="1178"/>
      <c r="BI51" s="1178"/>
      <c r="BJ51" s="1178"/>
      <c r="BK51" s="1178"/>
      <c r="BL51" s="1178"/>
      <c r="BM51" s="1178"/>
      <c r="BN51" s="1178"/>
      <c r="BO51" s="1178"/>
      <c r="BP51" s="1178"/>
      <c r="BQ51" s="1178"/>
      <c r="BR51" s="1178"/>
      <c r="BS51" s="1178"/>
      <c r="BT51" s="1178"/>
      <c r="BU51" s="1178"/>
      <c r="BV51" s="1178"/>
      <c r="BW51" s="1178"/>
      <c r="BX51" s="1178"/>
      <c r="BY51" s="1178"/>
      <c r="BZ51" s="1178"/>
      <c r="CA51" s="1178"/>
    </row>
    <row r="52" spans="1:79" ht="16.5" customHeight="1" thickBot="1">
      <c r="B52" s="1293" t="s">
        <v>810</v>
      </c>
      <c r="C52" s="1301"/>
      <c r="F52" s="1295"/>
      <c r="G52" s="1297"/>
      <c r="H52" s="1297"/>
      <c r="I52" s="1178"/>
      <c r="J52" s="1178"/>
      <c r="K52" s="1178"/>
      <c r="L52" s="1178"/>
      <c r="M52" s="1178"/>
      <c r="N52" s="1271"/>
      <c r="O52" s="1178"/>
      <c r="P52" s="1178"/>
      <c r="Q52" s="1178"/>
      <c r="R52" s="1178"/>
      <c r="S52" s="1178"/>
      <c r="T52" s="1178"/>
      <c r="U52" s="1178"/>
      <c r="V52" s="1178"/>
      <c r="W52" s="1178"/>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178"/>
      <c r="AS52" s="1178"/>
      <c r="AT52" s="1178"/>
      <c r="AU52" s="1178"/>
      <c r="AV52" s="1178"/>
      <c r="AW52" s="1178"/>
      <c r="AX52" s="1178"/>
      <c r="AY52" s="1178"/>
      <c r="AZ52" s="1178"/>
      <c r="BA52" s="1178"/>
      <c r="BB52" s="1178"/>
      <c r="BC52" s="1178"/>
      <c r="BD52" s="1178"/>
      <c r="BE52" s="1178"/>
      <c r="BF52" s="1178"/>
      <c r="BG52" s="1178"/>
      <c r="BH52" s="1178"/>
      <c r="BI52" s="1178"/>
      <c r="BJ52" s="1178"/>
      <c r="BK52" s="1178"/>
      <c r="BL52" s="1178"/>
      <c r="BM52" s="1178"/>
      <c r="BN52" s="1178"/>
      <c r="BO52" s="1178"/>
      <c r="BP52" s="1178"/>
      <c r="BQ52" s="1178"/>
      <c r="BR52" s="1178"/>
      <c r="BS52" s="1178"/>
      <c r="BT52" s="1178"/>
      <c r="BU52" s="1178"/>
      <c r="BV52" s="1178"/>
      <c r="BW52" s="1178"/>
      <c r="BX52" s="1178"/>
      <c r="BY52" s="1178"/>
      <c r="BZ52" s="1178"/>
      <c r="CA52" s="1178"/>
    </row>
    <row r="53" spans="1:79" ht="33.75" customHeight="1" thickBot="1">
      <c r="B53" s="1302" t="s">
        <v>811</v>
      </c>
      <c r="C53" s="1303" t="s">
        <v>812</v>
      </c>
      <c r="D53" s="1303" t="s">
        <v>813</v>
      </c>
      <c r="E53" s="1304" t="s">
        <v>814</v>
      </c>
      <c r="F53" s="1348" t="s">
        <v>815</v>
      </c>
      <c r="G53" s="1341">
        <v>1</v>
      </c>
      <c r="H53" s="1297"/>
      <c r="I53" s="1178"/>
      <c r="J53" s="1178"/>
      <c r="K53" s="1178"/>
      <c r="L53" s="1178"/>
      <c r="M53" s="1178"/>
      <c r="N53" s="1271"/>
      <c r="O53" s="1178"/>
      <c r="P53" s="1178"/>
      <c r="Q53" s="1178"/>
      <c r="R53" s="1178"/>
      <c r="S53" s="1178"/>
      <c r="T53" s="1178"/>
      <c r="U53" s="1178"/>
      <c r="V53" s="1178"/>
      <c r="W53" s="1178"/>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178"/>
      <c r="AS53" s="1178"/>
      <c r="AT53" s="1178"/>
      <c r="AU53" s="1178"/>
      <c r="AV53" s="1178"/>
      <c r="AW53" s="1178"/>
      <c r="AX53" s="1178"/>
      <c r="AY53" s="1178"/>
      <c r="AZ53" s="1178"/>
      <c r="BA53" s="1178"/>
      <c r="BB53" s="1178"/>
      <c r="BC53" s="1178"/>
      <c r="BD53" s="1178"/>
      <c r="BE53" s="1178"/>
      <c r="BF53" s="1178"/>
      <c r="BG53" s="1178"/>
      <c r="BH53" s="1178"/>
      <c r="BI53" s="1178"/>
      <c r="BJ53" s="1178"/>
      <c r="BK53" s="1178"/>
      <c r="BL53" s="1178"/>
      <c r="BM53" s="1178"/>
      <c r="BN53" s="1178"/>
      <c r="BO53" s="1178"/>
      <c r="BP53" s="1178"/>
      <c r="BQ53" s="1178"/>
      <c r="BR53" s="1178"/>
      <c r="BS53" s="1178"/>
      <c r="BT53" s="1178"/>
      <c r="BU53" s="1178"/>
      <c r="BV53" s="1178"/>
      <c r="BW53" s="1178"/>
      <c r="BX53" s="1178"/>
      <c r="BY53" s="1178"/>
      <c r="BZ53" s="1178"/>
      <c r="CA53" s="1178"/>
    </row>
    <row r="54" spans="1:79" ht="51" customHeight="1">
      <c r="B54" s="1313" t="s">
        <v>829</v>
      </c>
      <c r="C54" s="1314">
        <v>1</v>
      </c>
      <c r="D54" s="1315">
        <v>1</v>
      </c>
      <c r="E54" s="1316">
        <v>1</v>
      </c>
      <c r="F54" s="1349"/>
      <c r="G54" s="1342"/>
      <c r="H54" s="1342"/>
      <c r="I54" s="1343"/>
      <c r="J54" s="1178"/>
      <c r="K54" s="1178"/>
      <c r="L54" s="1178"/>
      <c r="M54" s="1178"/>
      <c r="N54" s="1271"/>
      <c r="O54" s="1178"/>
      <c r="P54" s="1178"/>
      <c r="Q54" s="1178"/>
      <c r="R54" s="1178"/>
      <c r="S54" s="1178"/>
      <c r="T54" s="1178"/>
      <c r="U54" s="1178"/>
      <c r="V54" s="1178"/>
      <c r="W54" s="1178"/>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178"/>
      <c r="AS54" s="1178"/>
      <c r="AT54" s="1178"/>
      <c r="AU54" s="1178"/>
      <c r="AV54" s="1178"/>
      <c r="AW54" s="1178"/>
      <c r="AX54" s="1178"/>
      <c r="AY54" s="1178"/>
      <c r="AZ54" s="1178"/>
      <c r="BA54" s="1178"/>
      <c r="BB54" s="1178"/>
      <c r="BC54" s="1178"/>
      <c r="BD54" s="1178"/>
      <c r="BE54" s="1178"/>
      <c r="BF54" s="1178"/>
      <c r="BG54" s="1178"/>
      <c r="BH54" s="1178"/>
      <c r="BI54" s="1178"/>
      <c r="BJ54" s="1178"/>
      <c r="BK54" s="1178"/>
      <c r="BL54" s="1178"/>
      <c r="BM54" s="1178"/>
      <c r="BN54" s="1178"/>
      <c r="BO54" s="1178"/>
      <c r="BP54" s="1178"/>
      <c r="BQ54" s="1178"/>
      <c r="BR54" s="1178"/>
      <c r="BS54" s="1178"/>
      <c r="BT54" s="1178"/>
      <c r="BU54" s="1178"/>
      <c r="BV54" s="1178"/>
      <c r="BW54" s="1178"/>
      <c r="BX54" s="1178"/>
      <c r="BY54" s="1178"/>
      <c r="BZ54" s="1178"/>
      <c r="CA54" s="1178"/>
    </row>
    <row r="55" spans="1:79" ht="37.5" customHeight="1">
      <c r="B55" s="1323" t="s">
        <v>830</v>
      </c>
      <c r="C55" s="1324">
        <v>2</v>
      </c>
      <c r="D55" s="1325">
        <v>1</v>
      </c>
      <c r="E55" s="1326">
        <v>2</v>
      </c>
      <c r="F55" s="1349"/>
      <c r="G55" s="1344"/>
      <c r="H55" s="1344"/>
      <c r="I55" s="1345"/>
      <c r="J55" s="1178"/>
      <c r="K55" s="1178"/>
      <c r="L55" s="1178"/>
      <c r="M55" s="1178"/>
      <c r="N55" s="1271"/>
      <c r="O55" s="1178"/>
      <c r="P55" s="1178"/>
      <c r="Q55" s="1178"/>
      <c r="R55" s="1178"/>
      <c r="S55" s="1178"/>
      <c r="T55" s="1178"/>
      <c r="U55" s="1178"/>
      <c r="V55" s="1178"/>
      <c r="W55" s="1178"/>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178"/>
      <c r="AS55" s="1178"/>
      <c r="AT55" s="1178"/>
      <c r="AU55" s="1178"/>
      <c r="AV55" s="1178"/>
      <c r="AW55" s="1178"/>
      <c r="AX55" s="1178"/>
      <c r="AY55" s="1178"/>
      <c r="AZ55" s="1178"/>
      <c r="BA55" s="1178"/>
      <c r="BB55" s="1178"/>
      <c r="BC55" s="1178"/>
      <c r="BD55" s="1178"/>
      <c r="BE55" s="1178"/>
      <c r="BF55" s="1178"/>
      <c r="BG55" s="1178"/>
      <c r="BH55" s="1178"/>
      <c r="BI55" s="1178"/>
      <c r="BJ55" s="1178"/>
      <c r="BK55" s="1178"/>
      <c r="BL55" s="1178"/>
      <c r="BM55" s="1178"/>
      <c r="BN55" s="1178"/>
      <c r="BO55" s="1178"/>
      <c r="BP55" s="1178"/>
      <c r="BQ55" s="1178"/>
      <c r="BR55" s="1178"/>
      <c r="BS55" s="1178"/>
      <c r="BT55" s="1178"/>
      <c r="BU55" s="1178"/>
      <c r="BV55" s="1178"/>
      <c r="BW55" s="1178"/>
      <c r="BX55" s="1178"/>
      <c r="BY55" s="1178"/>
      <c r="BZ55" s="1178"/>
      <c r="CA55" s="1178"/>
    </row>
    <row r="56" spans="1:79" ht="38.450000000000003" customHeight="1" thickBot="1">
      <c r="B56" s="1329" t="s">
        <v>831</v>
      </c>
      <c r="C56" s="1330">
        <v>3</v>
      </c>
      <c r="D56" s="1331">
        <v>1</v>
      </c>
      <c r="E56" s="1332">
        <v>3</v>
      </c>
      <c r="F56" s="1350"/>
      <c r="G56" s="1346"/>
      <c r="H56" s="1346"/>
      <c r="I56" s="1347"/>
      <c r="J56" s="1178"/>
      <c r="K56" s="1178"/>
      <c r="L56" s="1178"/>
      <c r="M56" s="1178"/>
      <c r="N56" s="1271"/>
      <c r="O56" s="1178"/>
      <c r="P56" s="1178"/>
      <c r="Q56" s="1178"/>
      <c r="R56" s="1178"/>
      <c r="S56" s="1178"/>
      <c r="T56" s="1178"/>
      <c r="U56" s="1178"/>
      <c r="V56" s="1178"/>
      <c r="W56" s="1178"/>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178"/>
      <c r="AS56" s="1178"/>
      <c r="AT56" s="1178"/>
      <c r="AU56" s="1178"/>
      <c r="AV56" s="1178"/>
      <c r="AW56" s="1178"/>
      <c r="AX56" s="1178"/>
      <c r="AY56" s="1178"/>
      <c r="AZ56" s="1178"/>
      <c r="BA56" s="1178"/>
      <c r="BB56" s="1178"/>
      <c r="BC56" s="1178"/>
      <c r="BD56" s="1178"/>
      <c r="BE56" s="1178"/>
      <c r="BF56" s="1178"/>
      <c r="BG56" s="1178"/>
      <c r="BH56" s="1178"/>
      <c r="BI56" s="1178"/>
      <c r="BJ56" s="1178"/>
      <c r="BK56" s="1178"/>
      <c r="BL56" s="1178"/>
      <c r="BM56" s="1178"/>
      <c r="BN56" s="1178"/>
      <c r="BO56" s="1178"/>
      <c r="BP56" s="1178"/>
      <c r="BQ56" s="1178"/>
      <c r="BR56" s="1178"/>
      <c r="BS56" s="1178"/>
      <c r="BT56" s="1178"/>
      <c r="BU56" s="1178"/>
      <c r="BV56" s="1178"/>
      <c r="BW56" s="1178"/>
      <c r="BX56" s="1178"/>
      <c r="BY56" s="1178"/>
      <c r="BZ56" s="1178"/>
      <c r="CA56" s="1178"/>
    </row>
    <row r="57" spans="1:79" ht="9" customHeight="1">
      <c r="B57" s="1339"/>
      <c r="C57" s="1340"/>
      <c r="D57" s="1340"/>
      <c r="E57" s="1340"/>
      <c r="F57" s="1295"/>
      <c r="G57" s="1297"/>
      <c r="H57" s="1297"/>
      <c r="I57" s="1178"/>
      <c r="J57" s="1178"/>
      <c r="K57" s="1178"/>
      <c r="L57" s="1178"/>
      <c r="M57" s="1178"/>
      <c r="N57" s="1271"/>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178"/>
      <c r="AS57" s="1178"/>
      <c r="AT57" s="1178"/>
      <c r="AU57" s="1178"/>
      <c r="AV57" s="1178"/>
      <c r="AW57" s="1178"/>
      <c r="AX57" s="1178"/>
      <c r="AY57" s="1178"/>
      <c r="AZ57" s="1178"/>
      <c r="BA57" s="1178"/>
      <c r="BB57" s="1178"/>
      <c r="BC57" s="1178"/>
      <c r="BD57" s="1178"/>
      <c r="BE57" s="1178"/>
      <c r="BF57" s="1178"/>
      <c r="BG57" s="1178"/>
      <c r="BH57" s="1178"/>
      <c r="BI57" s="1178"/>
      <c r="BJ57" s="1178"/>
      <c r="BK57" s="1178"/>
      <c r="BL57" s="1178"/>
      <c r="BM57" s="1178"/>
      <c r="BN57" s="1178"/>
      <c r="BO57" s="1178"/>
      <c r="BP57" s="1178"/>
      <c r="BQ57" s="1178"/>
      <c r="BR57" s="1178"/>
      <c r="BS57" s="1178"/>
      <c r="BT57" s="1178"/>
      <c r="BU57" s="1178"/>
      <c r="BV57" s="1178"/>
      <c r="BW57" s="1178"/>
      <c r="BX57" s="1178"/>
      <c r="BY57" s="1178"/>
      <c r="BZ57" s="1178"/>
      <c r="CA57" s="1178"/>
    </row>
    <row r="58" spans="1:79" ht="18" customHeight="1">
      <c r="A58" s="1253">
        <v>4</v>
      </c>
      <c r="B58" s="1293" t="s">
        <v>832</v>
      </c>
      <c r="C58" s="1294"/>
      <c r="D58" s="1294"/>
      <c r="E58" s="1294"/>
      <c r="F58" s="1295"/>
      <c r="G58" s="1297"/>
      <c r="H58" s="1297"/>
      <c r="I58" s="1178"/>
      <c r="J58" s="1178"/>
      <c r="K58" s="1178"/>
      <c r="L58" s="1178"/>
      <c r="M58" s="1178"/>
      <c r="N58" s="1271"/>
      <c r="O58" s="1178"/>
      <c r="P58" s="1178"/>
      <c r="Q58" s="1178"/>
      <c r="R58" s="1178"/>
      <c r="S58" s="1178"/>
      <c r="T58" s="1178"/>
      <c r="U58" s="1178"/>
      <c r="V58" s="1178"/>
      <c r="W58" s="1178"/>
      <c r="X58" s="1178"/>
      <c r="Y58" s="1178"/>
      <c r="Z58" s="1178"/>
      <c r="AA58" s="1178"/>
      <c r="AB58" s="1178"/>
      <c r="AC58" s="1178"/>
      <c r="AD58" s="1178"/>
      <c r="AE58" s="1178"/>
      <c r="AF58" s="1178"/>
      <c r="AG58" s="1178"/>
      <c r="AH58" s="1178"/>
      <c r="AI58" s="1178"/>
      <c r="AJ58" s="1178"/>
      <c r="AK58" s="1178"/>
      <c r="AL58" s="1178"/>
      <c r="AM58" s="1178"/>
      <c r="AN58" s="1178"/>
      <c r="AO58" s="1178"/>
      <c r="AP58" s="1178"/>
      <c r="AQ58" s="1178"/>
      <c r="AR58" s="1178"/>
      <c r="AS58" s="1178"/>
      <c r="AT58" s="1178"/>
      <c r="AU58" s="1178"/>
      <c r="AV58" s="1178"/>
      <c r="AW58" s="1178"/>
      <c r="AX58" s="1178"/>
      <c r="AY58" s="1178"/>
      <c r="AZ58" s="1178"/>
      <c r="BA58" s="1178"/>
      <c r="BB58" s="1178"/>
      <c r="BC58" s="1178"/>
      <c r="BD58" s="1178"/>
      <c r="BE58" s="1178"/>
      <c r="BF58" s="1178"/>
      <c r="BG58" s="1178"/>
      <c r="BH58" s="1178"/>
      <c r="BI58" s="1178"/>
      <c r="BJ58" s="1178"/>
      <c r="BK58" s="1178"/>
      <c r="BL58" s="1178"/>
      <c r="BM58" s="1178"/>
      <c r="BN58" s="1178"/>
      <c r="BO58" s="1178"/>
      <c r="BP58" s="1178"/>
      <c r="BQ58" s="1178"/>
      <c r="BR58" s="1178"/>
      <c r="BS58" s="1178"/>
      <c r="BT58" s="1178"/>
      <c r="BU58" s="1178"/>
      <c r="BV58" s="1178"/>
      <c r="BW58" s="1178"/>
      <c r="BX58" s="1178"/>
      <c r="BY58" s="1178"/>
      <c r="BZ58" s="1178"/>
      <c r="CA58" s="1178"/>
    </row>
    <row r="59" spans="1:79" ht="35.25" customHeight="1">
      <c r="B59" s="1298" t="s">
        <v>833</v>
      </c>
      <c r="C59" s="1299"/>
      <c r="D59" s="1299"/>
      <c r="E59" s="1300"/>
      <c r="F59" s="1295"/>
      <c r="G59" s="1297"/>
      <c r="H59" s="1297"/>
      <c r="I59" s="1178"/>
      <c r="J59" s="1178"/>
      <c r="K59" s="1178"/>
      <c r="L59" s="1178"/>
      <c r="M59" s="1178"/>
      <c r="N59" s="1271"/>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row>
    <row r="60" spans="1:79" ht="16.5" customHeight="1" thickBot="1">
      <c r="B60" s="1293" t="s">
        <v>810</v>
      </c>
      <c r="C60" s="1301"/>
      <c r="F60" s="1295"/>
      <c r="G60" s="1297"/>
      <c r="H60" s="1297"/>
      <c r="I60" s="1178"/>
      <c r="J60" s="1178"/>
      <c r="K60" s="1178"/>
      <c r="L60" s="1178"/>
      <c r="M60" s="1178"/>
      <c r="N60" s="1271"/>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178"/>
      <c r="AY60" s="1178"/>
      <c r="AZ60" s="1178"/>
      <c r="BA60" s="1178"/>
      <c r="BB60" s="1178"/>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row>
    <row r="61" spans="1:79" ht="33.75" customHeight="1" thickBot="1">
      <c r="B61" s="1302" t="s">
        <v>811</v>
      </c>
      <c r="C61" s="1303" t="s">
        <v>812</v>
      </c>
      <c r="D61" s="1303" t="s">
        <v>813</v>
      </c>
      <c r="E61" s="1304" t="s">
        <v>814</v>
      </c>
      <c r="F61" s="1348" t="s">
        <v>815</v>
      </c>
      <c r="G61" s="1341">
        <v>4</v>
      </c>
      <c r="H61" s="1297"/>
      <c r="I61" s="1178"/>
      <c r="J61" s="1178"/>
      <c r="K61" s="1178"/>
      <c r="L61" s="1178"/>
      <c r="M61" s="1178"/>
      <c r="N61" s="1271"/>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row>
    <row r="62" spans="1:79" ht="30.75" customHeight="1">
      <c r="B62" s="1313" t="s">
        <v>834</v>
      </c>
      <c r="C62" s="1314">
        <v>0</v>
      </c>
      <c r="D62" s="1315">
        <v>2</v>
      </c>
      <c r="E62" s="1316">
        <v>0</v>
      </c>
      <c r="F62" s="1349"/>
      <c r="G62" s="1342"/>
      <c r="H62" s="1342"/>
      <c r="I62" s="1343"/>
      <c r="J62" s="1178"/>
      <c r="K62" s="1178"/>
      <c r="L62" s="1178"/>
      <c r="M62" s="1178"/>
      <c r="N62" s="1271"/>
      <c r="O62" s="1178"/>
      <c r="P62" s="1178"/>
      <c r="Q62" s="1178"/>
      <c r="R62" s="1178"/>
      <c r="S62" s="1178"/>
      <c r="T62" s="1178"/>
      <c r="U62" s="1178"/>
      <c r="V62" s="1178"/>
      <c r="W62" s="1178"/>
      <c r="X62" s="1178"/>
      <c r="Y62" s="1178"/>
      <c r="Z62" s="1178"/>
      <c r="AA62" s="1178"/>
      <c r="AB62" s="1178"/>
      <c r="AC62" s="1178"/>
      <c r="AD62" s="1178"/>
      <c r="AE62" s="1178"/>
      <c r="AF62" s="1178"/>
      <c r="AG62" s="1178"/>
      <c r="AH62" s="1178"/>
      <c r="AI62" s="1178"/>
      <c r="AJ62" s="1178"/>
      <c r="AK62" s="1178"/>
      <c r="AL62" s="1178"/>
      <c r="AM62" s="1178"/>
      <c r="AN62" s="1178"/>
      <c r="AO62" s="1178"/>
      <c r="AP62" s="1178"/>
      <c r="AQ62" s="1178"/>
      <c r="AR62" s="1178"/>
      <c r="AS62" s="1178"/>
      <c r="AT62" s="1178"/>
      <c r="AU62" s="1178"/>
      <c r="AV62" s="1178"/>
      <c r="AW62" s="1178"/>
      <c r="AX62" s="1178"/>
      <c r="AY62" s="1178"/>
      <c r="AZ62" s="1178"/>
      <c r="BA62" s="1178"/>
      <c r="BB62" s="1178"/>
      <c r="BC62" s="1178"/>
      <c r="BD62" s="1178"/>
      <c r="BE62" s="1178"/>
      <c r="BF62" s="1178"/>
      <c r="BG62" s="1178"/>
      <c r="BH62" s="1178"/>
      <c r="BI62" s="1178"/>
      <c r="BJ62" s="1178"/>
      <c r="BK62" s="1178"/>
      <c r="BL62" s="1178"/>
      <c r="BM62" s="1178"/>
      <c r="BN62" s="1178"/>
      <c r="BO62" s="1178"/>
      <c r="BP62" s="1178"/>
      <c r="BQ62" s="1178"/>
      <c r="BR62" s="1178"/>
      <c r="BS62" s="1178"/>
      <c r="BT62" s="1178"/>
      <c r="BU62" s="1178"/>
      <c r="BV62" s="1178"/>
      <c r="BW62" s="1178"/>
      <c r="BX62" s="1178"/>
      <c r="BY62" s="1178"/>
      <c r="BZ62" s="1178"/>
      <c r="CA62" s="1178"/>
    </row>
    <row r="63" spans="1:79" ht="30.75" customHeight="1">
      <c r="B63" s="1323" t="s">
        <v>835</v>
      </c>
      <c r="C63" s="1324">
        <v>1</v>
      </c>
      <c r="D63" s="1325">
        <v>2</v>
      </c>
      <c r="E63" s="1326">
        <v>2</v>
      </c>
      <c r="F63" s="1349"/>
      <c r="G63" s="1344"/>
      <c r="H63" s="1344"/>
      <c r="I63" s="1345"/>
      <c r="J63" s="1178"/>
      <c r="K63" s="1178"/>
      <c r="L63" s="1178"/>
      <c r="M63" s="1178"/>
      <c r="N63" s="1271"/>
      <c r="O63" s="1178"/>
      <c r="P63" s="1178"/>
      <c r="Q63" s="1178"/>
      <c r="R63" s="1178"/>
      <c r="S63" s="1178"/>
      <c r="T63" s="1178"/>
      <c r="U63" s="1178"/>
      <c r="V63" s="1178"/>
      <c r="W63" s="1178"/>
      <c r="X63" s="1178"/>
      <c r="Y63" s="1178"/>
      <c r="Z63" s="1178"/>
      <c r="AA63" s="1178"/>
      <c r="AB63" s="1178"/>
      <c r="AC63" s="1178"/>
      <c r="AD63" s="1178"/>
      <c r="AE63" s="1178"/>
      <c r="AF63" s="1178"/>
      <c r="AG63" s="1178"/>
      <c r="AH63" s="1178"/>
      <c r="AI63" s="1178"/>
      <c r="AJ63" s="1178"/>
      <c r="AK63" s="1178"/>
      <c r="AL63" s="1178"/>
      <c r="AM63" s="1178"/>
      <c r="AN63" s="1178"/>
      <c r="AO63" s="1178"/>
      <c r="AP63" s="1178"/>
      <c r="AQ63" s="1178"/>
      <c r="AR63" s="1178"/>
      <c r="AS63" s="1178"/>
      <c r="AT63" s="1178"/>
      <c r="AU63" s="1178"/>
      <c r="AV63" s="1178"/>
      <c r="AW63" s="1178"/>
      <c r="AX63" s="1178"/>
      <c r="AY63" s="1178"/>
      <c r="AZ63" s="1178"/>
      <c r="BA63" s="1178"/>
      <c r="BB63" s="1178"/>
      <c r="BC63" s="1178"/>
      <c r="BD63" s="1178"/>
      <c r="BE63" s="1178"/>
      <c r="BF63" s="1178"/>
      <c r="BG63" s="1178"/>
      <c r="BH63" s="1178"/>
      <c r="BI63" s="1178"/>
      <c r="BJ63" s="1178"/>
      <c r="BK63" s="1178"/>
      <c r="BL63" s="1178"/>
      <c r="BM63" s="1178"/>
      <c r="BN63" s="1178"/>
      <c r="BO63" s="1178"/>
      <c r="BP63" s="1178"/>
      <c r="BQ63" s="1178"/>
      <c r="BR63" s="1178"/>
      <c r="BS63" s="1178"/>
      <c r="BT63" s="1178"/>
      <c r="BU63" s="1178"/>
      <c r="BV63" s="1178"/>
      <c r="BW63" s="1178"/>
      <c r="BX63" s="1178"/>
      <c r="BY63" s="1178"/>
      <c r="BZ63" s="1178"/>
      <c r="CA63" s="1178"/>
    </row>
    <row r="64" spans="1:79" ht="48.95" customHeight="1" thickBot="1">
      <c r="B64" s="1329" t="s">
        <v>836</v>
      </c>
      <c r="C64" s="1330">
        <v>2</v>
      </c>
      <c r="D64" s="1331">
        <v>2</v>
      </c>
      <c r="E64" s="1332">
        <v>4</v>
      </c>
      <c r="F64" s="1350"/>
      <c r="G64" s="1346"/>
      <c r="H64" s="1346"/>
      <c r="I64" s="1347"/>
      <c r="J64" s="1178"/>
      <c r="K64" s="1178"/>
      <c r="L64" s="1178"/>
      <c r="M64" s="1178"/>
      <c r="N64" s="1271"/>
      <c r="O64" s="1178"/>
      <c r="P64" s="1178"/>
      <c r="Q64" s="1178"/>
      <c r="R64" s="1178"/>
      <c r="S64" s="1178"/>
      <c r="T64" s="1178"/>
      <c r="U64" s="1178"/>
      <c r="V64" s="1178"/>
      <c r="W64" s="1178"/>
      <c r="X64" s="1178"/>
      <c r="Y64" s="1178"/>
      <c r="Z64" s="1178"/>
      <c r="AA64" s="1178"/>
      <c r="AB64" s="1178"/>
      <c r="AC64" s="1178"/>
      <c r="AD64" s="1178"/>
      <c r="AE64" s="1178"/>
      <c r="AF64" s="1178"/>
      <c r="AG64" s="1178"/>
      <c r="AH64" s="1178"/>
      <c r="AI64" s="1178"/>
      <c r="AJ64" s="1178"/>
      <c r="AK64" s="1178"/>
      <c r="AL64" s="1178"/>
      <c r="AM64" s="1178"/>
      <c r="AN64" s="1178"/>
      <c r="AO64" s="1178"/>
      <c r="AP64" s="1178"/>
      <c r="AQ64" s="1178"/>
      <c r="AR64" s="1178"/>
      <c r="AS64" s="1178"/>
      <c r="AT64" s="1178"/>
      <c r="AU64" s="1178"/>
      <c r="AV64" s="1178"/>
      <c r="AW64" s="1178"/>
      <c r="AX64" s="1178"/>
      <c r="AY64" s="1178"/>
      <c r="AZ64" s="1178"/>
      <c r="BA64" s="1178"/>
      <c r="BB64" s="1178"/>
      <c r="BC64" s="1178"/>
      <c r="BD64" s="1178"/>
      <c r="BE64" s="1178"/>
      <c r="BF64" s="1178"/>
      <c r="BG64" s="1178"/>
      <c r="BH64" s="1178"/>
      <c r="BI64" s="1178"/>
      <c r="BJ64" s="1178"/>
      <c r="BK64" s="1178"/>
      <c r="BL64" s="1178"/>
      <c r="BM64" s="1178"/>
      <c r="BN64" s="1178"/>
      <c r="BO64" s="1178"/>
      <c r="BP64" s="1178"/>
      <c r="BQ64" s="1178"/>
      <c r="BR64" s="1178"/>
      <c r="BS64" s="1178"/>
      <c r="BT64" s="1178"/>
      <c r="BU64" s="1178"/>
      <c r="BV64" s="1178"/>
      <c r="BW64" s="1178"/>
      <c r="BX64" s="1178"/>
      <c r="BY64" s="1178"/>
      <c r="BZ64" s="1178"/>
      <c r="CA64" s="1178"/>
    </row>
    <row r="65" spans="1:79" ht="9" customHeight="1">
      <c r="B65" s="1339"/>
      <c r="C65" s="1340"/>
      <c r="D65" s="1340"/>
      <c r="E65" s="1340"/>
      <c r="F65" s="1295"/>
      <c r="G65" s="1297"/>
      <c r="H65" s="1297"/>
      <c r="I65" s="1178"/>
      <c r="J65" s="1178"/>
      <c r="K65" s="1178"/>
      <c r="L65" s="1178"/>
      <c r="M65" s="1178"/>
      <c r="N65" s="1271"/>
      <c r="O65" s="1178"/>
      <c r="P65" s="1178"/>
      <c r="Q65" s="1178"/>
      <c r="R65" s="1178"/>
      <c r="S65" s="1178"/>
      <c r="T65" s="1178"/>
      <c r="U65" s="1178"/>
      <c r="V65" s="1178"/>
      <c r="W65" s="1178"/>
      <c r="X65" s="1178"/>
      <c r="Y65" s="1178"/>
      <c r="Z65" s="1178"/>
      <c r="AA65" s="1178"/>
      <c r="AB65" s="1178"/>
      <c r="AC65" s="1178"/>
      <c r="AD65" s="1178"/>
      <c r="AE65" s="1178"/>
      <c r="AF65" s="1178"/>
      <c r="AG65" s="1178"/>
      <c r="AH65" s="1178"/>
      <c r="AI65" s="1178"/>
      <c r="AJ65" s="1178"/>
      <c r="AK65" s="1178"/>
      <c r="AL65" s="1178"/>
      <c r="AM65" s="1178"/>
      <c r="AN65" s="1178"/>
      <c r="AO65" s="1178"/>
      <c r="AP65" s="1178"/>
      <c r="AQ65" s="1178"/>
      <c r="AR65" s="1178"/>
      <c r="AS65" s="1178"/>
      <c r="AT65" s="1178"/>
      <c r="AU65" s="1178"/>
      <c r="AV65" s="1178"/>
      <c r="AW65" s="1178"/>
      <c r="AX65" s="1178"/>
      <c r="AY65" s="1178"/>
      <c r="AZ65" s="1178"/>
      <c r="BA65" s="1178"/>
      <c r="BB65" s="1178"/>
      <c r="BC65" s="1178"/>
      <c r="BD65" s="1178"/>
      <c r="BE65" s="1178"/>
      <c r="BF65" s="1178"/>
      <c r="BG65" s="1178"/>
      <c r="BH65" s="1178"/>
      <c r="BI65" s="1178"/>
      <c r="BJ65" s="1178"/>
      <c r="BK65" s="1178"/>
      <c r="BL65" s="1178"/>
      <c r="BM65" s="1178"/>
      <c r="BN65" s="1178"/>
      <c r="BO65" s="1178"/>
      <c r="BP65" s="1178"/>
      <c r="BQ65" s="1178"/>
      <c r="BR65" s="1178"/>
      <c r="BS65" s="1178"/>
      <c r="BT65" s="1178"/>
      <c r="BU65" s="1178"/>
      <c r="BV65" s="1178"/>
      <c r="BW65" s="1178"/>
      <c r="BX65" s="1178"/>
      <c r="BY65" s="1178"/>
      <c r="BZ65" s="1178"/>
      <c r="CA65" s="1178"/>
    </row>
    <row r="66" spans="1:79" ht="18" customHeight="1">
      <c r="A66" s="1253">
        <v>5</v>
      </c>
      <c r="B66" s="1293" t="s">
        <v>837</v>
      </c>
      <c r="C66" s="1294"/>
      <c r="D66" s="1294"/>
      <c r="E66" s="1294"/>
      <c r="F66" s="1295"/>
      <c r="G66" s="1297"/>
      <c r="H66" s="1297"/>
      <c r="I66" s="1178"/>
      <c r="J66" s="1178"/>
      <c r="K66" s="1178"/>
      <c r="L66" s="1178"/>
      <c r="M66" s="1178"/>
      <c r="N66" s="1271"/>
      <c r="O66" s="1178"/>
      <c r="P66" s="1178"/>
      <c r="Q66" s="1178"/>
      <c r="R66" s="1178"/>
      <c r="S66" s="1178"/>
      <c r="T66" s="1178"/>
      <c r="U66" s="1178"/>
      <c r="V66" s="1178"/>
      <c r="W66" s="1178"/>
      <c r="X66" s="1178"/>
      <c r="Y66" s="1178"/>
      <c r="Z66" s="1178"/>
      <c r="AA66" s="1178"/>
      <c r="AB66" s="1178"/>
      <c r="AC66" s="1178"/>
      <c r="AD66" s="1178"/>
      <c r="AE66" s="1178"/>
      <c r="AF66" s="1178"/>
      <c r="AG66" s="1178"/>
      <c r="AH66" s="1178"/>
      <c r="AI66" s="1178"/>
      <c r="AJ66" s="1178"/>
      <c r="AK66" s="1178"/>
      <c r="AL66" s="1178"/>
      <c r="AM66" s="1178"/>
      <c r="AN66" s="1178"/>
      <c r="AO66" s="1178"/>
      <c r="AP66" s="1178"/>
      <c r="AQ66" s="1178"/>
      <c r="AR66" s="1178"/>
      <c r="AS66" s="1178"/>
      <c r="AT66" s="1178"/>
      <c r="AU66" s="1178"/>
      <c r="AV66" s="1178"/>
      <c r="AW66" s="1178"/>
      <c r="AX66" s="1178"/>
      <c r="AY66" s="1178"/>
      <c r="AZ66" s="1178"/>
      <c r="BA66" s="1178"/>
      <c r="BB66" s="1178"/>
      <c r="BC66" s="1178"/>
      <c r="BD66" s="1178"/>
      <c r="BE66" s="1178"/>
      <c r="BF66" s="1178"/>
      <c r="BG66" s="1178"/>
      <c r="BH66" s="1178"/>
      <c r="BI66" s="1178"/>
      <c r="BJ66" s="1178"/>
      <c r="BK66" s="1178"/>
      <c r="BL66" s="1178"/>
      <c r="BM66" s="1178"/>
      <c r="BN66" s="1178"/>
      <c r="BO66" s="1178"/>
      <c r="BP66" s="1178"/>
      <c r="BQ66" s="1178"/>
      <c r="BR66" s="1178"/>
      <c r="BS66" s="1178"/>
      <c r="BT66" s="1178"/>
      <c r="BU66" s="1178"/>
      <c r="BV66" s="1178"/>
      <c r="BW66" s="1178"/>
      <c r="BX66" s="1178"/>
      <c r="BY66" s="1178"/>
      <c r="BZ66" s="1178"/>
      <c r="CA66" s="1178"/>
    </row>
    <row r="67" spans="1:79" ht="35.25" customHeight="1">
      <c r="B67" s="1298" t="s">
        <v>838</v>
      </c>
      <c r="C67" s="1299"/>
      <c r="D67" s="1299"/>
      <c r="E67" s="1300"/>
      <c r="F67" s="1295"/>
      <c r="G67" s="1297"/>
      <c r="H67" s="1297"/>
      <c r="I67" s="1178"/>
      <c r="J67" s="1178"/>
      <c r="K67" s="1178"/>
      <c r="L67" s="1178"/>
      <c r="M67" s="1178"/>
      <c r="N67" s="1271"/>
      <c r="O67" s="1178"/>
      <c r="P67" s="1178"/>
      <c r="Q67" s="1178"/>
      <c r="R67" s="1178"/>
      <c r="S67" s="1178"/>
      <c r="T67" s="1178"/>
      <c r="U67" s="1178"/>
      <c r="V67" s="1178"/>
      <c r="W67" s="1178"/>
      <c r="X67" s="1178"/>
      <c r="Y67" s="1178"/>
      <c r="Z67" s="1178"/>
      <c r="AA67" s="1178"/>
      <c r="AB67" s="1178"/>
      <c r="AC67" s="1178"/>
      <c r="AD67" s="1178"/>
      <c r="AE67" s="1178"/>
      <c r="AF67" s="1178"/>
      <c r="AG67" s="1178"/>
      <c r="AH67" s="1178"/>
      <c r="AI67" s="1178"/>
      <c r="AJ67" s="1178"/>
      <c r="AK67" s="1178"/>
      <c r="AL67" s="1178"/>
      <c r="AM67" s="1178"/>
      <c r="AN67" s="1178"/>
      <c r="AO67" s="1178"/>
      <c r="AP67" s="1178"/>
      <c r="AQ67" s="1178"/>
      <c r="AR67" s="1178"/>
      <c r="AS67" s="1178"/>
      <c r="AT67" s="1178"/>
      <c r="AU67" s="1178"/>
      <c r="AV67" s="1178"/>
      <c r="AW67" s="1178"/>
      <c r="AX67" s="1178"/>
      <c r="AY67" s="1178"/>
      <c r="AZ67" s="1178"/>
      <c r="BA67" s="1178"/>
      <c r="BB67" s="1178"/>
      <c r="BC67" s="1178"/>
      <c r="BD67" s="1178"/>
      <c r="BE67" s="1178"/>
      <c r="BF67" s="1178"/>
      <c r="BG67" s="1178"/>
      <c r="BH67" s="1178"/>
      <c r="BI67" s="1178"/>
      <c r="BJ67" s="1178"/>
      <c r="BK67" s="1178"/>
      <c r="BL67" s="1178"/>
      <c r="BM67" s="1178"/>
      <c r="BN67" s="1178"/>
      <c r="BO67" s="1178"/>
      <c r="BP67" s="1178"/>
      <c r="BQ67" s="1178"/>
      <c r="BR67" s="1178"/>
      <c r="BS67" s="1178"/>
      <c r="BT67" s="1178"/>
      <c r="BU67" s="1178"/>
      <c r="BV67" s="1178"/>
      <c r="BW67" s="1178"/>
      <c r="BX67" s="1178"/>
      <c r="BY67" s="1178"/>
      <c r="BZ67" s="1178"/>
      <c r="CA67" s="1178"/>
    </row>
    <row r="68" spans="1:79" ht="16.5" customHeight="1" thickBot="1">
      <c r="B68" s="1293" t="s">
        <v>810</v>
      </c>
      <c r="C68" s="1301"/>
      <c r="F68" s="1295"/>
      <c r="G68" s="1297"/>
      <c r="H68" s="1297"/>
      <c r="I68" s="1178"/>
      <c r="J68" s="1178"/>
      <c r="K68" s="1178"/>
      <c r="L68" s="1178"/>
      <c r="M68" s="1178"/>
      <c r="N68" s="1271"/>
      <c r="O68" s="1178"/>
      <c r="P68" s="1178"/>
      <c r="Q68" s="1178"/>
      <c r="R68" s="1178"/>
      <c r="S68" s="1178"/>
      <c r="T68" s="1178"/>
      <c r="U68" s="1178"/>
      <c r="V68" s="1178"/>
      <c r="W68" s="1178"/>
      <c r="X68" s="1178"/>
      <c r="Y68" s="1178"/>
      <c r="Z68" s="1178"/>
      <c r="AA68" s="1178"/>
      <c r="AB68" s="1178"/>
      <c r="AC68" s="1178"/>
      <c r="AD68" s="1178"/>
      <c r="AE68" s="1178"/>
      <c r="AF68" s="1178"/>
      <c r="AG68" s="1178"/>
      <c r="AH68" s="1178"/>
      <c r="AI68" s="1178"/>
      <c r="AJ68" s="1178"/>
      <c r="AK68" s="1178"/>
      <c r="AL68" s="1178"/>
      <c r="AM68" s="1178"/>
      <c r="AN68" s="1178"/>
      <c r="AO68" s="1178"/>
      <c r="AP68" s="1178"/>
      <c r="AQ68" s="1178"/>
      <c r="AR68" s="1178"/>
      <c r="AS68" s="1178"/>
      <c r="AT68" s="1178"/>
      <c r="AU68" s="1178"/>
      <c r="AV68" s="1178"/>
      <c r="AW68" s="1178"/>
      <c r="AX68" s="1178"/>
      <c r="AY68" s="1178"/>
      <c r="AZ68" s="1178"/>
      <c r="BA68" s="1178"/>
      <c r="BB68" s="1178"/>
      <c r="BC68" s="1178"/>
      <c r="BD68" s="1178"/>
      <c r="BE68" s="1178"/>
      <c r="BF68" s="1178"/>
      <c r="BG68" s="1178"/>
      <c r="BH68" s="1178"/>
      <c r="BI68" s="1178"/>
      <c r="BJ68" s="1178"/>
      <c r="BK68" s="1178"/>
      <c r="BL68" s="1178"/>
      <c r="BM68" s="1178"/>
      <c r="BN68" s="1178"/>
      <c r="BO68" s="1178"/>
      <c r="BP68" s="1178"/>
      <c r="BQ68" s="1178"/>
      <c r="BR68" s="1178"/>
      <c r="BS68" s="1178"/>
      <c r="BT68" s="1178"/>
      <c r="BU68" s="1178"/>
      <c r="BV68" s="1178"/>
      <c r="BW68" s="1178"/>
      <c r="BX68" s="1178"/>
      <c r="BY68" s="1178"/>
      <c r="BZ68" s="1178"/>
      <c r="CA68" s="1178"/>
    </row>
    <row r="69" spans="1:79" ht="33.6" customHeight="1" thickBot="1">
      <c r="B69" s="1302" t="s">
        <v>811</v>
      </c>
      <c r="C69" s="1303" t="s">
        <v>812</v>
      </c>
      <c r="D69" s="1303" t="s">
        <v>813</v>
      </c>
      <c r="E69" s="1304" t="s">
        <v>814</v>
      </c>
      <c r="F69" s="1348" t="s">
        <v>815</v>
      </c>
      <c r="G69" s="1341">
        <v>4</v>
      </c>
      <c r="H69" s="1297"/>
      <c r="I69" s="1178"/>
      <c r="J69" s="1178"/>
      <c r="K69" s="1178"/>
      <c r="L69" s="1178"/>
      <c r="M69" s="1178"/>
      <c r="N69" s="1271"/>
      <c r="O69" s="1178"/>
      <c r="P69" s="1178"/>
      <c r="Q69" s="1178"/>
      <c r="R69" s="1178"/>
      <c r="S69" s="1178"/>
      <c r="T69" s="1178"/>
      <c r="U69" s="1178"/>
      <c r="V69" s="1178"/>
      <c r="W69" s="1178"/>
      <c r="X69" s="1178"/>
      <c r="Y69" s="1178"/>
      <c r="Z69" s="1178"/>
      <c r="AA69" s="1178"/>
      <c r="AB69" s="1178"/>
      <c r="AC69" s="1178"/>
      <c r="AD69" s="1178"/>
      <c r="AE69" s="1178"/>
      <c r="AF69" s="1178"/>
      <c r="AG69" s="1178"/>
      <c r="AH69" s="1178"/>
      <c r="AI69" s="1178"/>
      <c r="AJ69" s="1178"/>
      <c r="AK69" s="1178"/>
      <c r="AL69" s="1178"/>
      <c r="AM69" s="1178"/>
      <c r="AN69" s="1178"/>
      <c r="AO69" s="1178"/>
      <c r="AP69" s="1178"/>
      <c r="AQ69" s="1178"/>
      <c r="AR69" s="1178"/>
      <c r="AS69" s="1178"/>
      <c r="AT69" s="1178"/>
      <c r="AU69" s="1178"/>
      <c r="AV69" s="1178"/>
      <c r="AW69" s="1178"/>
      <c r="AX69" s="1178"/>
      <c r="AY69" s="1178"/>
      <c r="AZ69" s="1178"/>
      <c r="BA69" s="1178"/>
      <c r="BB69" s="1178"/>
      <c r="BC69" s="1178"/>
      <c r="BD69" s="1178"/>
      <c r="BE69" s="1178"/>
      <c r="BF69" s="1178"/>
      <c r="BG69" s="1178"/>
      <c r="BH69" s="1178"/>
      <c r="BI69" s="1178"/>
      <c r="BJ69" s="1178"/>
      <c r="BK69" s="1178"/>
      <c r="BL69" s="1178"/>
      <c r="BM69" s="1178"/>
      <c r="BN69" s="1178"/>
      <c r="BO69" s="1178"/>
      <c r="BP69" s="1178"/>
      <c r="BQ69" s="1178"/>
      <c r="BR69" s="1178"/>
      <c r="BS69" s="1178"/>
      <c r="BT69" s="1178"/>
      <c r="BU69" s="1178"/>
      <c r="BV69" s="1178"/>
      <c r="BW69" s="1178"/>
      <c r="BX69" s="1178"/>
      <c r="BY69" s="1178"/>
      <c r="BZ69" s="1178"/>
      <c r="CA69" s="1178"/>
    </row>
    <row r="70" spans="1:79" ht="21" customHeight="1">
      <c r="B70" s="1313" t="s">
        <v>817</v>
      </c>
      <c r="C70" s="1314">
        <v>0</v>
      </c>
      <c r="D70" s="1315">
        <v>2</v>
      </c>
      <c r="E70" s="1316">
        <v>0</v>
      </c>
      <c r="F70" s="1349"/>
      <c r="G70" s="1342"/>
      <c r="H70" s="1342"/>
      <c r="I70" s="1343"/>
      <c r="J70" s="1178"/>
      <c r="K70" s="1178"/>
      <c r="L70" s="1178"/>
      <c r="M70" s="1178"/>
      <c r="N70" s="1271"/>
      <c r="O70" s="1178"/>
      <c r="P70" s="1178"/>
      <c r="Q70" s="1178"/>
      <c r="R70" s="1178"/>
      <c r="S70" s="1178"/>
      <c r="T70" s="1178"/>
      <c r="U70" s="1178"/>
      <c r="V70" s="1178"/>
      <c r="W70" s="1178"/>
      <c r="X70" s="1178"/>
      <c r="Y70" s="1178"/>
      <c r="Z70" s="1178"/>
      <c r="AA70" s="1178"/>
      <c r="AB70" s="1178"/>
      <c r="AC70" s="1178"/>
      <c r="AD70" s="1178"/>
      <c r="AE70" s="1178"/>
      <c r="AF70" s="1178"/>
      <c r="AG70" s="1178"/>
      <c r="AH70" s="1178"/>
      <c r="AI70" s="1178"/>
      <c r="AJ70" s="1178"/>
      <c r="AK70" s="1178"/>
      <c r="AL70" s="1178"/>
      <c r="AM70" s="1178"/>
      <c r="AN70" s="1178"/>
      <c r="AO70" s="1178"/>
      <c r="AP70" s="1178"/>
      <c r="AQ70" s="1178"/>
      <c r="AR70" s="1178"/>
      <c r="AS70" s="1178"/>
      <c r="AT70" s="1178"/>
      <c r="AU70" s="1178"/>
      <c r="AV70" s="1178"/>
      <c r="AW70" s="1178"/>
      <c r="AX70" s="1178"/>
      <c r="AY70" s="1178"/>
      <c r="AZ70" s="1178"/>
      <c r="BA70" s="1178"/>
      <c r="BB70" s="1178"/>
      <c r="BC70" s="1178"/>
      <c r="BD70" s="1178"/>
      <c r="BE70" s="1178"/>
      <c r="BF70" s="1178"/>
      <c r="BG70" s="1178"/>
      <c r="BH70" s="1178"/>
      <c r="BI70" s="1178"/>
      <c r="BJ70" s="1178"/>
      <c r="BK70" s="1178"/>
      <c r="BL70" s="1178"/>
      <c r="BM70" s="1178"/>
      <c r="BN70" s="1178"/>
      <c r="BO70" s="1178"/>
      <c r="BP70" s="1178"/>
      <c r="BQ70" s="1178"/>
      <c r="BR70" s="1178"/>
      <c r="BS70" s="1178"/>
      <c r="BT70" s="1178"/>
      <c r="BU70" s="1178"/>
      <c r="BV70" s="1178"/>
      <c r="BW70" s="1178"/>
      <c r="BX70" s="1178"/>
      <c r="BY70" s="1178"/>
      <c r="BZ70" s="1178"/>
      <c r="CA70" s="1178"/>
    </row>
    <row r="71" spans="1:79" ht="20.25" customHeight="1">
      <c r="B71" s="1323" t="s">
        <v>819</v>
      </c>
      <c r="C71" s="1324">
        <v>1</v>
      </c>
      <c r="D71" s="1325">
        <v>2</v>
      </c>
      <c r="E71" s="1326">
        <v>2</v>
      </c>
      <c r="F71" s="1349"/>
      <c r="G71" s="1344"/>
      <c r="H71" s="1344"/>
      <c r="I71" s="1345"/>
      <c r="J71" s="1178"/>
      <c r="K71" s="1178"/>
      <c r="L71" s="1178"/>
      <c r="M71" s="1178"/>
      <c r="N71" s="1271"/>
      <c r="O71" s="1178"/>
      <c r="P71" s="1178"/>
      <c r="Q71" s="1178"/>
      <c r="R71" s="1178"/>
      <c r="S71" s="1178"/>
      <c r="T71" s="1178"/>
      <c r="U71" s="1178"/>
      <c r="V71" s="1178"/>
      <c r="W71" s="1178"/>
      <c r="X71" s="1178"/>
      <c r="Y71" s="1178"/>
      <c r="Z71" s="1178"/>
      <c r="AA71" s="1178"/>
      <c r="AB71" s="1178"/>
      <c r="AC71" s="1178"/>
      <c r="AD71" s="1178"/>
      <c r="AE71" s="1178"/>
      <c r="AF71" s="1178"/>
      <c r="AG71" s="1178"/>
      <c r="AH71" s="1178"/>
      <c r="AI71" s="1178"/>
      <c r="AJ71" s="1178"/>
      <c r="AK71" s="1178"/>
      <c r="AL71" s="1178"/>
      <c r="AM71" s="1178"/>
      <c r="AN71" s="1178"/>
      <c r="AO71" s="1178"/>
      <c r="AP71" s="1178"/>
      <c r="AQ71" s="1178"/>
      <c r="AR71" s="1178"/>
      <c r="AS71" s="1178"/>
      <c r="AT71" s="1178"/>
      <c r="AU71" s="1178"/>
      <c r="AV71" s="1178"/>
      <c r="AW71" s="1178"/>
      <c r="AX71" s="1178"/>
      <c r="AY71" s="1178"/>
      <c r="AZ71" s="1178"/>
      <c r="BA71" s="1178"/>
      <c r="BB71" s="1178"/>
      <c r="BC71" s="1178"/>
      <c r="BD71" s="1178"/>
      <c r="BE71" s="1178"/>
      <c r="BF71" s="1178"/>
      <c r="BG71" s="1178"/>
      <c r="BH71" s="1178"/>
      <c r="BI71" s="1178"/>
      <c r="BJ71" s="1178"/>
      <c r="BK71" s="1178"/>
      <c r="BL71" s="1178"/>
      <c r="BM71" s="1178"/>
      <c r="BN71" s="1178"/>
      <c r="BO71" s="1178"/>
      <c r="BP71" s="1178"/>
      <c r="BQ71" s="1178"/>
      <c r="BR71" s="1178"/>
      <c r="BS71" s="1178"/>
      <c r="BT71" s="1178"/>
      <c r="BU71" s="1178"/>
      <c r="BV71" s="1178"/>
      <c r="BW71" s="1178"/>
      <c r="BX71" s="1178"/>
      <c r="BY71" s="1178"/>
      <c r="BZ71" s="1178"/>
      <c r="CA71" s="1178"/>
    </row>
    <row r="72" spans="1:79" ht="20.25" customHeight="1" thickBot="1">
      <c r="B72" s="1329" t="s">
        <v>821</v>
      </c>
      <c r="C72" s="1330">
        <v>2</v>
      </c>
      <c r="D72" s="1331">
        <v>2</v>
      </c>
      <c r="E72" s="1332">
        <v>4</v>
      </c>
      <c r="F72" s="1350"/>
      <c r="G72" s="1346"/>
      <c r="H72" s="1346"/>
      <c r="I72" s="1347"/>
      <c r="J72" s="1178"/>
      <c r="K72" s="1178"/>
      <c r="L72" s="1178"/>
      <c r="M72" s="1178"/>
      <c r="N72" s="1271"/>
      <c r="O72" s="1178"/>
      <c r="P72" s="1178"/>
      <c r="Q72" s="1178"/>
      <c r="R72" s="1178"/>
      <c r="S72" s="1178"/>
      <c r="T72" s="1178"/>
      <c r="U72" s="1178"/>
      <c r="V72" s="1178"/>
      <c r="W72" s="1178"/>
      <c r="X72" s="1178"/>
      <c r="Y72" s="1178"/>
      <c r="Z72" s="1178"/>
      <c r="AA72" s="1178"/>
      <c r="AB72" s="1178"/>
      <c r="AC72" s="1178"/>
      <c r="AD72" s="1178"/>
      <c r="AE72" s="1178"/>
      <c r="AF72" s="1178"/>
      <c r="AG72" s="1178"/>
      <c r="AH72" s="1178"/>
      <c r="AI72" s="1178"/>
      <c r="AJ72" s="1178"/>
      <c r="AK72" s="1178"/>
      <c r="AL72" s="1178"/>
      <c r="AM72" s="1178"/>
      <c r="AN72" s="1178"/>
      <c r="AO72" s="1178"/>
      <c r="AP72" s="1178"/>
      <c r="AQ72" s="1178"/>
      <c r="AR72" s="1178"/>
      <c r="AS72" s="1178"/>
      <c r="AT72" s="1178"/>
      <c r="AU72" s="1178"/>
      <c r="AV72" s="1178"/>
      <c r="AW72" s="1178"/>
      <c r="AX72" s="1178"/>
      <c r="AY72" s="1178"/>
      <c r="AZ72" s="1178"/>
      <c r="BA72" s="1178"/>
      <c r="BB72" s="1178"/>
      <c r="BC72" s="1178"/>
      <c r="BD72" s="1178"/>
      <c r="BE72" s="1178"/>
      <c r="BF72" s="1178"/>
      <c r="BG72" s="1178"/>
      <c r="BH72" s="1178"/>
      <c r="BI72" s="1178"/>
      <c r="BJ72" s="1178"/>
      <c r="BK72" s="1178"/>
      <c r="BL72" s="1178"/>
      <c r="BM72" s="1178"/>
      <c r="BN72" s="1178"/>
      <c r="BO72" s="1178"/>
      <c r="BP72" s="1178"/>
      <c r="BQ72" s="1178"/>
      <c r="BR72" s="1178"/>
      <c r="BS72" s="1178"/>
      <c r="BT72" s="1178"/>
      <c r="BU72" s="1178"/>
      <c r="BV72" s="1178"/>
      <c r="BW72" s="1178"/>
      <c r="BX72" s="1178"/>
      <c r="BY72" s="1178"/>
      <c r="BZ72" s="1178"/>
      <c r="CA72" s="1178"/>
    </row>
    <row r="73" spans="1:79" ht="9" customHeight="1">
      <c r="B73" s="1339"/>
      <c r="C73" s="1340"/>
      <c r="D73" s="1340"/>
      <c r="E73" s="1340"/>
      <c r="F73" s="1295"/>
      <c r="G73" s="1297"/>
      <c r="H73" s="1297"/>
      <c r="I73" s="1178"/>
      <c r="J73" s="1178"/>
      <c r="K73" s="1178"/>
      <c r="L73" s="1178"/>
      <c r="M73" s="1178"/>
      <c r="N73" s="1271"/>
      <c r="O73" s="1178"/>
      <c r="P73" s="1178"/>
      <c r="Q73" s="1178"/>
      <c r="R73" s="1178"/>
      <c r="S73" s="1178"/>
      <c r="T73" s="1178"/>
      <c r="U73" s="1178"/>
      <c r="V73" s="1178"/>
      <c r="W73" s="1178"/>
      <c r="X73" s="1178"/>
      <c r="Y73" s="1178"/>
      <c r="Z73" s="1178"/>
      <c r="AA73" s="1178"/>
      <c r="AB73" s="1178"/>
      <c r="AC73" s="1178"/>
      <c r="AD73" s="1178"/>
      <c r="AE73" s="1178"/>
      <c r="AF73" s="1178"/>
      <c r="AG73" s="1178"/>
      <c r="AH73" s="1178"/>
      <c r="AI73" s="1178"/>
      <c r="AJ73" s="1178"/>
      <c r="AK73" s="1178"/>
      <c r="AL73" s="1178"/>
      <c r="AM73" s="1178"/>
      <c r="AN73" s="1178"/>
      <c r="AO73" s="1178"/>
      <c r="AP73" s="1178"/>
      <c r="AQ73" s="1178"/>
      <c r="AR73" s="1178"/>
      <c r="AS73" s="1178"/>
      <c r="AT73" s="1178"/>
      <c r="AU73" s="1178"/>
      <c r="AV73" s="1178"/>
      <c r="AW73" s="1178"/>
      <c r="AX73" s="1178"/>
      <c r="AY73" s="1178"/>
      <c r="AZ73" s="1178"/>
      <c r="BA73" s="1178"/>
      <c r="BB73" s="1178"/>
      <c r="BC73" s="1178"/>
      <c r="BD73" s="1178"/>
      <c r="BE73" s="1178"/>
      <c r="BF73" s="1178"/>
      <c r="BG73" s="1178"/>
      <c r="BH73" s="1178"/>
      <c r="BI73" s="1178"/>
      <c r="BJ73" s="1178"/>
      <c r="BK73" s="1178"/>
      <c r="BL73" s="1178"/>
      <c r="BM73" s="1178"/>
      <c r="BN73" s="1178"/>
      <c r="BO73" s="1178"/>
      <c r="BP73" s="1178"/>
      <c r="BQ73" s="1178"/>
      <c r="BR73" s="1178"/>
      <c r="BS73" s="1178"/>
      <c r="BT73" s="1178"/>
      <c r="BU73" s="1178"/>
      <c r="BV73" s="1178"/>
      <c r="BW73" s="1178"/>
      <c r="BX73" s="1178"/>
      <c r="BY73" s="1178"/>
      <c r="BZ73" s="1178"/>
      <c r="CA73" s="1178"/>
    </row>
    <row r="74" spans="1:79" ht="18" customHeight="1">
      <c r="A74" s="1253">
        <v>6</v>
      </c>
      <c r="B74" s="1293" t="s">
        <v>839</v>
      </c>
      <c r="C74" s="1294"/>
      <c r="D74" s="1294"/>
      <c r="E74" s="1294"/>
      <c r="F74" s="1295"/>
      <c r="G74" s="1297"/>
      <c r="H74" s="1297"/>
      <c r="I74" s="1178"/>
      <c r="J74" s="1178"/>
      <c r="K74" s="1178"/>
      <c r="L74" s="1178"/>
      <c r="M74" s="1178"/>
      <c r="N74" s="1271"/>
      <c r="O74" s="1178"/>
      <c r="P74" s="1178"/>
      <c r="Q74" s="1178"/>
      <c r="R74" s="1178"/>
      <c r="S74" s="1178"/>
      <c r="T74" s="1178"/>
      <c r="U74" s="1178"/>
      <c r="V74" s="1178"/>
      <c r="W74" s="1178"/>
      <c r="X74" s="1178"/>
      <c r="Y74" s="1178"/>
      <c r="Z74" s="1178"/>
      <c r="AA74" s="1178"/>
      <c r="AB74" s="1178"/>
      <c r="AC74" s="1178"/>
      <c r="AD74" s="1178"/>
      <c r="AE74" s="1178"/>
      <c r="AF74" s="1178"/>
      <c r="AG74" s="1178"/>
      <c r="AH74" s="1178"/>
      <c r="AI74" s="1178"/>
      <c r="AJ74" s="1178"/>
      <c r="AK74" s="1178"/>
      <c r="AL74" s="1178"/>
      <c r="AM74" s="1178"/>
      <c r="AN74" s="1178"/>
      <c r="AO74" s="1178"/>
      <c r="AP74" s="1178"/>
      <c r="AQ74" s="1178"/>
      <c r="AR74" s="1178"/>
      <c r="AS74" s="1178"/>
      <c r="AT74" s="1178"/>
      <c r="AU74" s="1178"/>
      <c r="AV74" s="1178"/>
      <c r="AW74" s="1178"/>
      <c r="AX74" s="1178"/>
      <c r="AY74" s="1178"/>
      <c r="AZ74" s="1178"/>
      <c r="BA74" s="1178"/>
      <c r="BB74" s="1178"/>
      <c r="BC74" s="1178"/>
      <c r="BD74" s="1178"/>
      <c r="BE74" s="1178"/>
      <c r="BF74" s="1178"/>
      <c r="BG74" s="1178"/>
      <c r="BH74" s="1178"/>
      <c r="BI74" s="1178"/>
      <c r="BJ74" s="1178"/>
      <c r="BK74" s="1178"/>
      <c r="BL74" s="1178"/>
      <c r="BM74" s="1178"/>
      <c r="BN74" s="1178"/>
      <c r="BO74" s="1178"/>
      <c r="BP74" s="1178"/>
      <c r="BQ74" s="1178"/>
      <c r="BR74" s="1178"/>
      <c r="BS74" s="1178"/>
      <c r="BT74" s="1178"/>
      <c r="BU74" s="1178"/>
      <c r="BV74" s="1178"/>
      <c r="BW74" s="1178"/>
      <c r="BX74" s="1178"/>
      <c r="BY74" s="1178"/>
      <c r="BZ74" s="1178"/>
      <c r="CA74" s="1178"/>
    </row>
    <row r="75" spans="1:79" ht="35.25" customHeight="1">
      <c r="B75" s="1298" t="s">
        <v>840</v>
      </c>
      <c r="C75" s="1299"/>
      <c r="D75" s="1299"/>
      <c r="E75" s="1300"/>
      <c r="F75" s="1295"/>
      <c r="G75" s="1297"/>
      <c r="H75" s="1297"/>
      <c r="I75" s="1178"/>
      <c r="J75" s="1178"/>
      <c r="K75" s="1178"/>
      <c r="L75" s="1178"/>
      <c r="M75" s="1178"/>
      <c r="N75" s="1271"/>
      <c r="O75" s="1178"/>
      <c r="P75" s="1178"/>
      <c r="Q75" s="1178"/>
      <c r="R75" s="1178"/>
      <c r="S75" s="1178"/>
      <c r="T75" s="1178"/>
      <c r="U75" s="1178"/>
      <c r="V75" s="1178"/>
      <c r="W75" s="1178"/>
      <c r="X75" s="1178"/>
      <c r="Y75" s="1178"/>
      <c r="Z75" s="1178"/>
      <c r="AA75" s="1178"/>
      <c r="AB75" s="1178"/>
      <c r="AC75" s="1178"/>
      <c r="AD75" s="1178"/>
      <c r="AE75" s="1178"/>
      <c r="AF75" s="1178"/>
      <c r="AG75" s="1178"/>
      <c r="AH75" s="1178"/>
      <c r="AI75" s="1178"/>
      <c r="AJ75" s="1178"/>
      <c r="AK75" s="1178"/>
      <c r="AL75" s="1178"/>
      <c r="AM75" s="1178"/>
      <c r="AN75" s="1178"/>
      <c r="AO75" s="1178"/>
      <c r="AP75" s="1178"/>
      <c r="AQ75" s="1178"/>
      <c r="AR75" s="1178"/>
      <c r="AS75" s="1178"/>
      <c r="AT75" s="1178"/>
      <c r="AU75" s="1178"/>
      <c r="AV75" s="1178"/>
      <c r="AW75" s="1178"/>
      <c r="AX75" s="1178"/>
      <c r="AY75" s="1178"/>
      <c r="AZ75" s="1178"/>
      <c r="BA75" s="1178"/>
      <c r="BB75" s="1178"/>
      <c r="BC75" s="1178"/>
      <c r="BD75" s="1178"/>
      <c r="BE75" s="1178"/>
      <c r="BF75" s="1178"/>
      <c r="BG75" s="1178"/>
      <c r="BH75" s="1178"/>
      <c r="BI75" s="1178"/>
      <c r="BJ75" s="1178"/>
      <c r="BK75" s="1178"/>
      <c r="BL75" s="1178"/>
      <c r="BM75" s="1178"/>
      <c r="BN75" s="1178"/>
      <c r="BO75" s="1178"/>
      <c r="BP75" s="1178"/>
      <c r="BQ75" s="1178"/>
      <c r="BR75" s="1178"/>
      <c r="BS75" s="1178"/>
      <c r="BT75" s="1178"/>
      <c r="BU75" s="1178"/>
      <c r="BV75" s="1178"/>
      <c r="BW75" s="1178"/>
      <c r="BX75" s="1178"/>
      <c r="BY75" s="1178"/>
      <c r="BZ75" s="1178"/>
      <c r="CA75" s="1178"/>
    </row>
    <row r="76" spans="1:79" ht="16.5" customHeight="1" thickBot="1">
      <c r="B76" s="1293" t="s">
        <v>841</v>
      </c>
      <c r="C76" s="1301"/>
      <c r="F76" s="1295"/>
      <c r="G76" s="1297"/>
      <c r="H76" s="1297"/>
      <c r="I76" s="1178"/>
      <c r="J76" s="1178"/>
      <c r="K76" s="1178"/>
      <c r="L76" s="1178"/>
      <c r="M76" s="1178"/>
      <c r="N76" s="1271"/>
      <c r="O76" s="1178"/>
      <c r="P76" s="1178"/>
      <c r="Q76" s="1178"/>
      <c r="R76" s="1178"/>
      <c r="S76" s="1178"/>
      <c r="T76" s="1178"/>
      <c r="U76" s="1178"/>
      <c r="V76" s="1178"/>
      <c r="W76" s="1178"/>
      <c r="X76" s="1178"/>
      <c r="Y76" s="1178"/>
      <c r="Z76" s="1178"/>
      <c r="AA76" s="1178"/>
      <c r="AB76" s="1178"/>
      <c r="AC76" s="1178"/>
      <c r="AD76" s="1178"/>
      <c r="AE76" s="1178"/>
      <c r="AF76" s="1178"/>
      <c r="AG76" s="1178"/>
      <c r="AH76" s="1178"/>
      <c r="AI76" s="1178"/>
      <c r="AJ76" s="1178"/>
      <c r="AK76" s="1178"/>
      <c r="AL76" s="1178"/>
      <c r="AM76" s="1178"/>
      <c r="AN76" s="1178"/>
      <c r="AO76" s="1178"/>
      <c r="AP76" s="1178"/>
      <c r="AQ76" s="1178"/>
      <c r="AR76" s="1178"/>
      <c r="AS76" s="1178"/>
      <c r="AT76" s="1178"/>
      <c r="AU76" s="1178"/>
      <c r="AV76" s="1178"/>
      <c r="AW76" s="1178"/>
      <c r="AX76" s="1178"/>
      <c r="AY76" s="1178"/>
      <c r="AZ76" s="1178"/>
      <c r="BA76" s="1178"/>
      <c r="BB76" s="1178"/>
      <c r="BC76" s="1178"/>
      <c r="BD76" s="1178"/>
      <c r="BE76" s="1178"/>
      <c r="BF76" s="1178"/>
      <c r="BG76" s="1178"/>
      <c r="BH76" s="1178"/>
      <c r="BI76" s="1178"/>
      <c r="BJ76" s="1178"/>
      <c r="BK76" s="1178"/>
      <c r="BL76" s="1178"/>
      <c r="BM76" s="1178"/>
      <c r="BN76" s="1178"/>
      <c r="BO76" s="1178"/>
      <c r="BP76" s="1178"/>
      <c r="BQ76" s="1178"/>
      <c r="BR76" s="1178"/>
      <c r="BS76" s="1178"/>
      <c r="BT76" s="1178"/>
      <c r="BU76" s="1178"/>
      <c r="BV76" s="1178"/>
      <c r="BW76" s="1178"/>
      <c r="BX76" s="1178"/>
      <c r="BY76" s="1178"/>
      <c r="BZ76" s="1178"/>
      <c r="CA76" s="1178"/>
    </row>
    <row r="77" spans="1:79" ht="33.75" customHeight="1" thickBot="1">
      <c r="B77" s="1302" t="s">
        <v>811</v>
      </c>
      <c r="C77" s="1303" t="s">
        <v>812</v>
      </c>
      <c r="D77" s="1303" t="s">
        <v>813</v>
      </c>
      <c r="E77" s="1304" t="s">
        <v>814</v>
      </c>
      <c r="F77" s="1348" t="s">
        <v>815</v>
      </c>
      <c r="G77" s="1341">
        <v>6</v>
      </c>
      <c r="H77" s="1297"/>
      <c r="I77" s="1178"/>
      <c r="J77" s="1178"/>
      <c r="K77" s="1178"/>
      <c r="L77" s="1178"/>
      <c r="M77" s="1178"/>
      <c r="N77" s="1271"/>
      <c r="O77" s="1178"/>
      <c r="P77" s="1178"/>
      <c r="Q77" s="1178"/>
      <c r="R77" s="1178"/>
      <c r="S77" s="1178"/>
      <c r="T77" s="1178"/>
      <c r="U77" s="1178"/>
      <c r="V77" s="1178"/>
      <c r="W77" s="1178"/>
      <c r="X77" s="1178"/>
      <c r="Y77" s="1178"/>
      <c r="Z77" s="1178"/>
      <c r="AA77" s="1178"/>
      <c r="AB77" s="1178"/>
      <c r="AC77" s="1178"/>
      <c r="AD77" s="1178"/>
      <c r="AE77" s="1178"/>
      <c r="AF77" s="1178"/>
      <c r="AG77" s="1178"/>
      <c r="AH77" s="1178"/>
      <c r="AI77" s="1178"/>
      <c r="AJ77" s="1178"/>
      <c r="AK77" s="1178"/>
      <c r="AL77" s="1178"/>
      <c r="AM77" s="1178"/>
      <c r="AN77" s="1178"/>
      <c r="AO77" s="1178"/>
      <c r="AP77" s="1178"/>
      <c r="AQ77" s="1178"/>
      <c r="AR77" s="1178"/>
      <c r="AS77" s="1178"/>
      <c r="AT77" s="1178"/>
      <c r="AU77" s="1178"/>
      <c r="AV77" s="1178"/>
      <c r="AW77" s="1178"/>
      <c r="AX77" s="1178"/>
      <c r="AY77" s="1178"/>
      <c r="AZ77" s="1178"/>
      <c r="BA77" s="1178"/>
      <c r="BB77" s="1178"/>
      <c r="BC77" s="1178"/>
      <c r="BD77" s="1178"/>
      <c r="BE77" s="1178"/>
      <c r="BF77" s="1178"/>
      <c r="BG77" s="1178"/>
      <c r="BH77" s="1178"/>
      <c r="BI77" s="1178"/>
      <c r="BJ77" s="1178"/>
      <c r="BK77" s="1178"/>
      <c r="BL77" s="1178"/>
      <c r="BM77" s="1178"/>
      <c r="BN77" s="1178"/>
      <c r="BO77" s="1178"/>
      <c r="BP77" s="1178"/>
      <c r="BQ77" s="1178"/>
      <c r="BR77" s="1178"/>
      <c r="BS77" s="1178"/>
      <c r="BT77" s="1178"/>
      <c r="BU77" s="1178"/>
      <c r="BV77" s="1178"/>
      <c r="BW77" s="1178"/>
      <c r="BX77" s="1178"/>
      <c r="BY77" s="1178"/>
      <c r="BZ77" s="1178"/>
      <c r="CA77" s="1178"/>
    </row>
    <row r="78" spans="1:79" ht="21" customHeight="1">
      <c r="B78" s="1313" t="s">
        <v>817</v>
      </c>
      <c r="C78" s="1314">
        <v>0</v>
      </c>
      <c r="D78" s="1315">
        <v>3</v>
      </c>
      <c r="E78" s="1316">
        <v>0</v>
      </c>
      <c r="F78" s="1349"/>
      <c r="G78" s="1342"/>
      <c r="H78" s="1342"/>
      <c r="I78" s="1343"/>
      <c r="J78" s="1178"/>
      <c r="K78" s="1178"/>
      <c r="L78" s="1178"/>
      <c r="M78" s="1178"/>
      <c r="N78" s="1271"/>
      <c r="O78" s="1178"/>
      <c r="P78" s="1178"/>
      <c r="Q78" s="1178"/>
      <c r="R78" s="1178"/>
      <c r="S78" s="1178"/>
      <c r="T78" s="1178"/>
      <c r="U78" s="1178"/>
      <c r="V78" s="1178"/>
      <c r="W78" s="1178"/>
      <c r="X78" s="1178"/>
      <c r="Y78" s="1178"/>
      <c r="Z78" s="1178"/>
      <c r="AA78" s="1178"/>
      <c r="AB78" s="1178"/>
      <c r="AC78" s="1178"/>
      <c r="AD78" s="1178"/>
      <c r="AE78" s="1178"/>
      <c r="AF78" s="1178"/>
      <c r="AG78" s="1178"/>
      <c r="AH78" s="1178"/>
      <c r="AI78" s="1178"/>
      <c r="AJ78" s="1178"/>
      <c r="AK78" s="1178"/>
      <c r="AL78" s="1178"/>
      <c r="AM78" s="1178"/>
      <c r="AN78" s="1178"/>
      <c r="AO78" s="1178"/>
      <c r="AP78" s="1178"/>
      <c r="AQ78" s="1178"/>
      <c r="AR78" s="1178"/>
      <c r="AS78" s="1178"/>
      <c r="AT78" s="1178"/>
      <c r="AU78" s="1178"/>
      <c r="AV78" s="1178"/>
      <c r="AW78" s="1178"/>
      <c r="AX78" s="1178"/>
      <c r="AY78" s="1178"/>
      <c r="AZ78" s="1178"/>
      <c r="BA78" s="1178"/>
      <c r="BB78" s="1178"/>
      <c r="BC78" s="1178"/>
      <c r="BD78" s="1178"/>
      <c r="BE78" s="1178"/>
      <c r="BF78" s="1178"/>
      <c r="BG78" s="1178"/>
      <c r="BH78" s="1178"/>
      <c r="BI78" s="1178"/>
      <c r="BJ78" s="1178"/>
      <c r="BK78" s="1178"/>
      <c r="BL78" s="1178"/>
      <c r="BM78" s="1178"/>
      <c r="BN78" s="1178"/>
      <c r="BO78" s="1178"/>
      <c r="BP78" s="1178"/>
      <c r="BQ78" s="1178"/>
      <c r="BR78" s="1178"/>
      <c r="BS78" s="1178"/>
      <c r="BT78" s="1178"/>
      <c r="BU78" s="1178"/>
      <c r="BV78" s="1178"/>
      <c r="BW78" s="1178"/>
      <c r="BX78" s="1178"/>
      <c r="BY78" s="1178"/>
      <c r="BZ78" s="1178"/>
      <c r="CA78" s="1178"/>
    </row>
    <row r="79" spans="1:79" ht="20.25" customHeight="1">
      <c r="B79" s="1323" t="s">
        <v>819</v>
      </c>
      <c r="C79" s="1324">
        <v>1</v>
      </c>
      <c r="D79" s="1325">
        <v>3</v>
      </c>
      <c r="E79" s="1326">
        <v>3</v>
      </c>
      <c r="F79" s="1349"/>
      <c r="G79" s="1344"/>
      <c r="H79" s="1344"/>
      <c r="I79" s="1345"/>
      <c r="J79" s="1178"/>
      <c r="K79" s="1178"/>
      <c r="L79" s="1178"/>
      <c r="M79" s="1178"/>
      <c r="N79" s="1271"/>
      <c r="O79" s="1178"/>
      <c r="P79" s="1178"/>
      <c r="Q79" s="1178"/>
      <c r="R79" s="1178"/>
      <c r="S79" s="1178"/>
      <c r="T79" s="1178"/>
      <c r="U79" s="1178"/>
      <c r="V79" s="1178"/>
      <c r="W79" s="1178"/>
      <c r="X79" s="1178"/>
      <c r="Y79" s="1178"/>
      <c r="Z79" s="1178"/>
      <c r="AA79" s="1178"/>
      <c r="AB79" s="1178"/>
      <c r="AC79" s="1178"/>
      <c r="AD79" s="1178"/>
      <c r="AE79" s="1178"/>
      <c r="AF79" s="1178"/>
      <c r="AG79" s="1178"/>
      <c r="AH79" s="1178"/>
      <c r="AI79" s="1178"/>
      <c r="AJ79" s="1178"/>
      <c r="AK79" s="1178"/>
      <c r="AL79" s="1178"/>
      <c r="AM79" s="1178"/>
      <c r="AN79" s="1178"/>
      <c r="AO79" s="1178"/>
      <c r="AP79" s="1178"/>
      <c r="AQ79" s="1178"/>
      <c r="AR79" s="1178"/>
      <c r="AS79" s="1178"/>
      <c r="AT79" s="1178"/>
      <c r="AU79" s="1178"/>
      <c r="AV79" s="1178"/>
      <c r="AW79" s="1178"/>
      <c r="AX79" s="1178"/>
      <c r="AY79" s="1178"/>
      <c r="AZ79" s="1178"/>
      <c r="BA79" s="1178"/>
      <c r="BB79" s="1178"/>
      <c r="BC79" s="1178"/>
      <c r="BD79" s="1178"/>
      <c r="BE79" s="1178"/>
      <c r="BF79" s="1178"/>
      <c r="BG79" s="1178"/>
      <c r="BH79" s="1178"/>
      <c r="BI79" s="1178"/>
      <c r="BJ79" s="1178"/>
      <c r="BK79" s="1178"/>
      <c r="BL79" s="1178"/>
      <c r="BM79" s="1178"/>
      <c r="BN79" s="1178"/>
      <c r="BO79" s="1178"/>
      <c r="BP79" s="1178"/>
      <c r="BQ79" s="1178"/>
      <c r="BR79" s="1178"/>
      <c r="BS79" s="1178"/>
      <c r="BT79" s="1178"/>
      <c r="BU79" s="1178"/>
      <c r="BV79" s="1178"/>
      <c r="BW79" s="1178"/>
      <c r="BX79" s="1178"/>
      <c r="BY79" s="1178"/>
      <c r="BZ79" s="1178"/>
      <c r="CA79" s="1178"/>
    </row>
    <row r="80" spans="1:79" ht="20.25" customHeight="1" thickBot="1">
      <c r="B80" s="1329" t="s">
        <v>821</v>
      </c>
      <c r="C80" s="1330">
        <v>2</v>
      </c>
      <c r="D80" s="1331">
        <v>3</v>
      </c>
      <c r="E80" s="1332">
        <v>6</v>
      </c>
      <c r="F80" s="1350"/>
      <c r="G80" s="1346"/>
      <c r="H80" s="1346"/>
      <c r="I80" s="1347"/>
      <c r="J80" s="1178"/>
      <c r="K80" s="1178"/>
      <c r="L80" s="1178"/>
      <c r="M80" s="1178"/>
      <c r="N80" s="1271"/>
      <c r="O80" s="1178"/>
      <c r="P80" s="1178"/>
      <c r="Q80" s="1178"/>
      <c r="R80" s="1178"/>
      <c r="S80" s="1178"/>
      <c r="T80" s="1178"/>
      <c r="U80" s="1178"/>
      <c r="V80" s="1178"/>
      <c r="W80" s="1178"/>
      <c r="X80" s="1178"/>
      <c r="Y80" s="1178"/>
      <c r="Z80" s="1178"/>
      <c r="AA80" s="1178"/>
      <c r="AB80" s="1178"/>
      <c r="AC80" s="1178"/>
      <c r="AD80" s="1178"/>
      <c r="AE80" s="1178"/>
      <c r="AF80" s="1178"/>
      <c r="AG80" s="1178"/>
      <c r="AH80" s="1178"/>
      <c r="AI80" s="1178"/>
      <c r="AJ80" s="1178"/>
      <c r="AK80" s="1178"/>
      <c r="AL80" s="1178"/>
      <c r="AM80" s="1178"/>
      <c r="AN80" s="1178"/>
      <c r="AO80" s="1178"/>
      <c r="AP80" s="1178"/>
      <c r="AQ80" s="1178"/>
      <c r="AR80" s="1178"/>
      <c r="AS80" s="1178"/>
      <c r="AT80" s="1178"/>
      <c r="AU80" s="1178"/>
      <c r="AV80" s="1178"/>
      <c r="AW80" s="1178"/>
      <c r="AX80" s="1178"/>
      <c r="AY80" s="1178"/>
      <c r="AZ80" s="1178"/>
      <c r="BA80" s="1178"/>
      <c r="BB80" s="1178"/>
      <c r="BC80" s="1178"/>
      <c r="BD80" s="1178"/>
      <c r="BE80" s="1178"/>
      <c r="BF80" s="1178"/>
      <c r="BG80" s="1178"/>
      <c r="BH80" s="1178"/>
      <c r="BI80" s="1178"/>
      <c r="BJ80" s="1178"/>
      <c r="BK80" s="1178"/>
      <c r="BL80" s="1178"/>
      <c r="BM80" s="1178"/>
      <c r="BN80" s="1178"/>
      <c r="BO80" s="1178"/>
      <c r="BP80" s="1178"/>
      <c r="BQ80" s="1178"/>
      <c r="BR80" s="1178"/>
      <c r="BS80" s="1178"/>
      <c r="BT80" s="1178"/>
      <c r="BU80" s="1178"/>
      <c r="BV80" s="1178"/>
      <c r="BW80" s="1178"/>
      <c r="BX80" s="1178"/>
      <c r="BY80" s="1178"/>
      <c r="BZ80" s="1178"/>
      <c r="CA80" s="1178"/>
    </row>
    <row r="81" spans="1:79" ht="9" customHeight="1">
      <c r="B81" s="1339"/>
      <c r="C81" s="1340"/>
      <c r="D81" s="1340"/>
      <c r="E81" s="1340"/>
      <c r="F81" s="1295"/>
      <c r="G81" s="1297"/>
      <c r="H81" s="1297"/>
      <c r="I81" s="1178"/>
      <c r="J81" s="1178"/>
      <c r="K81" s="1178"/>
      <c r="L81" s="1178"/>
      <c r="M81" s="1178"/>
      <c r="N81" s="1271"/>
      <c r="O81" s="1178"/>
      <c r="P81" s="1178"/>
      <c r="Q81" s="1178"/>
      <c r="R81" s="1178"/>
      <c r="S81" s="1178"/>
      <c r="T81" s="1178"/>
      <c r="U81" s="1178"/>
      <c r="V81" s="1178"/>
      <c r="W81" s="1178"/>
      <c r="X81" s="1178"/>
      <c r="Y81" s="1178"/>
      <c r="Z81" s="1178"/>
      <c r="AA81" s="1178"/>
      <c r="AB81" s="1178"/>
      <c r="AC81" s="1178"/>
      <c r="AD81" s="1178"/>
      <c r="AE81" s="1178"/>
      <c r="AF81" s="1178"/>
      <c r="AG81" s="1178"/>
      <c r="AH81" s="1178"/>
      <c r="AI81" s="1178"/>
      <c r="AJ81" s="1178"/>
      <c r="AK81" s="1178"/>
      <c r="AL81" s="1178"/>
      <c r="AM81" s="1178"/>
      <c r="AN81" s="1178"/>
      <c r="AO81" s="1178"/>
      <c r="AP81" s="1178"/>
      <c r="AQ81" s="1178"/>
      <c r="AR81" s="1178"/>
      <c r="AS81" s="1178"/>
      <c r="AT81" s="1178"/>
      <c r="AU81" s="1178"/>
      <c r="AV81" s="1178"/>
      <c r="AW81" s="1178"/>
      <c r="AX81" s="1178"/>
      <c r="AY81" s="1178"/>
      <c r="AZ81" s="1178"/>
      <c r="BA81" s="1178"/>
      <c r="BB81" s="1178"/>
      <c r="BC81" s="1178"/>
      <c r="BD81" s="1178"/>
      <c r="BE81" s="1178"/>
      <c r="BF81" s="1178"/>
      <c r="BG81" s="1178"/>
      <c r="BH81" s="1178"/>
      <c r="BI81" s="1178"/>
      <c r="BJ81" s="1178"/>
      <c r="BK81" s="1178"/>
      <c r="BL81" s="1178"/>
      <c r="BM81" s="1178"/>
      <c r="BN81" s="1178"/>
      <c r="BO81" s="1178"/>
      <c r="BP81" s="1178"/>
      <c r="BQ81" s="1178"/>
      <c r="BR81" s="1178"/>
      <c r="BS81" s="1178"/>
      <c r="BT81" s="1178"/>
      <c r="BU81" s="1178"/>
      <c r="BV81" s="1178"/>
      <c r="BW81" s="1178"/>
      <c r="BX81" s="1178"/>
      <c r="BY81" s="1178"/>
      <c r="BZ81" s="1178"/>
      <c r="CA81" s="1178"/>
    </row>
    <row r="82" spans="1:79" ht="6.75" customHeight="1" thickBot="1">
      <c r="F82" s="1295"/>
      <c r="I82" s="1131"/>
      <c r="J82" s="1178"/>
      <c r="K82" s="1178"/>
      <c r="L82" s="1178"/>
      <c r="M82" s="1178"/>
      <c r="N82" s="1271"/>
      <c r="O82" s="1178"/>
      <c r="P82" s="1178"/>
      <c r="Q82" s="1178"/>
      <c r="R82" s="1178"/>
      <c r="S82" s="1178"/>
      <c r="T82" s="1178"/>
      <c r="U82" s="1178"/>
      <c r="V82" s="1178"/>
      <c r="W82" s="1178"/>
      <c r="X82" s="1178"/>
      <c r="Y82" s="1178"/>
      <c r="Z82" s="1178"/>
      <c r="AA82" s="1178"/>
      <c r="AB82" s="1178"/>
      <c r="AC82" s="1178"/>
      <c r="AD82" s="1178"/>
      <c r="AE82" s="1178"/>
      <c r="AF82" s="1178"/>
      <c r="AG82" s="1178"/>
      <c r="AH82" s="1178"/>
      <c r="AI82" s="1178"/>
      <c r="AJ82" s="1178"/>
      <c r="AK82" s="1178"/>
      <c r="AL82" s="1178"/>
      <c r="AM82" s="1178"/>
      <c r="AN82" s="1178"/>
      <c r="AO82" s="1178"/>
      <c r="AP82" s="1178"/>
      <c r="AQ82" s="1178"/>
      <c r="AR82" s="1178"/>
      <c r="AS82" s="1178"/>
      <c r="AT82" s="1178"/>
      <c r="AU82" s="1178"/>
      <c r="AV82" s="1178"/>
      <c r="AW82" s="1178"/>
      <c r="AX82" s="1178"/>
      <c r="AY82" s="1178"/>
      <c r="AZ82" s="1178"/>
      <c r="BA82" s="1178"/>
      <c r="BB82" s="1178"/>
      <c r="BC82" s="1178"/>
      <c r="BD82" s="1178"/>
      <c r="BE82" s="1178"/>
      <c r="BF82" s="1178"/>
      <c r="BG82" s="1178"/>
      <c r="BH82" s="1178"/>
      <c r="BI82" s="1178"/>
      <c r="BJ82" s="1178"/>
      <c r="BK82" s="1178"/>
      <c r="BL82" s="1178"/>
      <c r="BM82" s="1178"/>
      <c r="BN82" s="1178"/>
      <c r="BO82" s="1178"/>
      <c r="BP82" s="1178"/>
      <c r="BQ82" s="1178"/>
      <c r="BR82" s="1178"/>
      <c r="BS82" s="1178"/>
      <c r="BT82" s="1178"/>
      <c r="BU82" s="1178"/>
      <c r="BV82" s="1178"/>
      <c r="BW82" s="1178"/>
      <c r="BX82" s="1178"/>
      <c r="BY82" s="1178"/>
      <c r="BZ82" s="1178"/>
      <c r="CA82" s="1178"/>
    </row>
    <row r="83" spans="1:79" s="1285" customFormat="1" ht="23.25" customHeight="1" thickBot="1">
      <c r="A83" s="1278"/>
      <c r="B83" s="1279"/>
      <c r="C83" s="1280"/>
      <c r="D83" s="1280"/>
      <c r="E83" s="1281"/>
      <c r="F83" s="1282" t="s">
        <v>804</v>
      </c>
      <c r="G83" s="1283"/>
      <c r="H83" s="1282" t="s">
        <v>805</v>
      </c>
      <c r="I83" s="1351" t="str">
        <f>IF(OR(G89="KO",G96="KO",G111="KO"),"KO","Nincs KO")</f>
        <v>Nincs KO</v>
      </c>
      <c r="J83" s="1178"/>
      <c r="K83" s="1178"/>
      <c r="L83" s="1178"/>
      <c r="M83" s="1178"/>
      <c r="N83" s="1271"/>
      <c r="O83" s="1178"/>
      <c r="P83" s="1178"/>
      <c r="Q83" s="1178"/>
      <c r="R83" s="1178"/>
      <c r="S83" s="1178"/>
      <c r="T83" s="1178"/>
      <c r="U83" s="1178"/>
      <c r="V83" s="1178"/>
      <c r="W83" s="1178"/>
      <c r="X83" s="1178"/>
      <c r="Y83" s="1178"/>
      <c r="Z83" s="1178"/>
      <c r="AA83" s="1178"/>
      <c r="AB83" s="1178"/>
      <c r="AC83" s="1178"/>
      <c r="AD83" s="1178"/>
      <c r="AE83" s="1178"/>
      <c r="AF83" s="1178"/>
      <c r="AG83" s="1178"/>
      <c r="AH83" s="1178"/>
      <c r="AI83" s="1178"/>
      <c r="AJ83" s="1178"/>
      <c r="AK83" s="1178"/>
      <c r="AL83" s="1178"/>
      <c r="AM83" s="1178"/>
      <c r="AN83" s="1178"/>
      <c r="AO83" s="1178"/>
      <c r="AP83" s="1178"/>
      <c r="AQ83" s="1178"/>
      <c r="AR83" s="1178"/>
      <c r="AS83" s="1178"/>
      <c r="AT83" s="1178"/>
      <c r="AU83" s="1178"/>
      <c r="AV83" s="1178"/>
      <c r="AW83" s="1178"/>
      <c r="AX83" s="1178"/>
      <c r="AY83" s="1178"/>
      <c r="AZ83" s="1178"/>
      <c r="BA83" s="1178"/>
      <c r="BB83" s="1178"/>
      <c r="BC83" s="1178"/>
      <c r="BD83" s="1178"/>
      <c r="BE83" s="1178"/>
      <c r="BF83" s="1178"/>
      <c r="BG83" s="1178"/>
      <c r="BH83" s="1178"/>
      <c r="BI83" s="1178"/>
      <c r="BJ83" s="1178"/>
      <c r="BK83" s="1178"/>
      <c r="BL83" s="1178"/>
      <c r="BM83" s="1178"/>
      <c r="BN83" s="1178"/>
      <c r="BO83" s="1178"/>
      <c r="BP83" s="1178"/>
      <c r="BQ83" s="1178"/>
      <c r="BR83" s="1178"/>
      <c r="BS83" s="1178"/>
      <c r="BT83" s="1178"/>
      <c r="BU83" s="1178"/>
      <c r="BV83" s="1178"/>
      <c r="BW83" s="1178"/>
      <c r="BX83" s="1178"/>
      <c r="BY83" s="1178"/>
      <c r="BZ83" s="1178"/>
      <c r="CA83" s="1178"/>
    </row>
    <row r="84" spans="1:79" ht="37.5" customHeight="1" thickBot="1">
      <c r="B84" s="1286" t="s">
        <v>842</v>
      </c>
      <c r="C84" s="1287" t="s">
        <v>843</v>
      </c>
      <c r="D84" s="1287"/>
      <c r="E84" s="1288"/>
      <c r="F84" s="1289">
        <v>22</v>
      </c>
      <c r="G84" s="1290"/>
      <c r="H84" s="1291">
        <v>40</v>
      </c>
      <c r="I84" s="1292">
        <f>SUM(G89,G96,G103,G111,G118,G126,G134)</f>
        <v>29</v>
      </c>
      <c r="J84" s="1178"/>
      <c r="K84" s="1178"/>
      <c r="L84" s="1178"/>
      <c r="M84" s="1178"/>
      <c r="N84" s="1271"/>
      <c r="O84" s="1178"/>
      <c r="P84" s="1178"/>
      <c r="Q84" s="1178"/>
      <c r="R84" s="1178"/>
      <c r="S84" s="1178"/>
      <c r="T84" s="1178"/>
      <c r="U84" s="1178"/>
      <c r="V84" s="1178"/>
      <c r="W84" s="1178"/>
      <c r="X84" s="1178"/>
      <c r="Y84" s="1178"/>
      <c r="Z84" s="1178"/>
      <c r="AA84" s="1178"/>
      <c r="AB84" s="1178"/>
      <c r="AC84" s="1178"/>
      <c r="AD84" s="1178"/>
      <c r="AE84" s="1178"/>
      <c r="AF84" s="1178"/>
      <c r="AG84" s="1178"/>
      <c r="AH84" s="1178"/>
      <c r="AI84" s="1178"/>
      <c r="AJ84" s="1178"/>
      <c r="AK84" s="1178"/>
      <c r="AL84" s="1178"/>
      <c r="AM84" s="1178"/>
      <c r="AN84" s="1178"/>
      <c r="AO84" s="1178"/>
      <c r="AP84" s="1178"/>
      <c r="AQ84" s="1178"/>
      <c r="AR84" s="1178"/>
      <c r="AS84" s="1178"/>
      <c r="AT84" s="1178"/>
      <c r="AU84" s="1178"/>
      <c r="AV84" s="1178"/>
      <c r="AW84" s="1178"/>
      <c r="AX84" s="1178"/>
      <c r="AY84" s="1178"/>
      <c r="AZ84" s="1178"/>
      <c r="BA84" s="1178"/>
      <c r="BB84" s="1178"/>
      <c r="BC84" s="1178"/>
      <c r="BD84" s="1178"/>
      <c r="BE84" s="1178"/>
      <c r="BF84" s="1178"/>
      <c r="BG84" s="1178"/>
      <c r="BH84" s="1178"/>
      <c r="BI84" s="1178"/>
      <c r="BJ84" s="1178"/>
      <c r="BK84" s="1178"/>
      <c r="BL84" s="1178"/>
      <c r="BM84" s="1178"/>
      <c r="BN84" s="1178"/>
      <c r="BO84" s="1178"/>
      <c r="BP84" s="1178"/>
      <c r="BQ84" s="1178"/>
      <c r="BR84" s="1178"/>
      <c r="BS84" s="1178"/>
      <c r="BT84" s="1178"/>
      <c r="BU84" s="1178"/>
      <c r="BV84" s="1178"/>
      <c r="BW84" s="1178"/>
      <c r="BX84" s="1178"/>
      <c r="BY84" s="1178"/>
      <c r="BZ84" s="1178"/>
      <c r="CA84" s="1178"/>
    </row>
    <row r="85" spans="1:79" ht="6.75" customHeight="1">
      <c r="B85" s="1293"/>
      <c r="C85" s="1294"/>
      <c r="D85" s="1294"/>
      <c r="E85" s="1294"/>
      <c r="F85" s="1295"/>
      <c r="G85" s="1296"/>
      <c r="H85" s="1296"/>
      <c r="I85" s="1178"/>
      <c r="J85" s="1178"/>
      <c r="K85" s="1178"/>
      <c r="L85" s="1178"/>
      <c r="M85" s="1178"/>
      <c r="N85" s="1271"/>
      <c r="O85" s="1178"/>
      <c r="P85" s="1178"/>
      <c r="Q85" s="1178"/>
      <c r="R85" s="1178"/>
      <c r="S85" s="1178"/>
      <c r="T85" s="1178"/>
      <c r="U85" s="1178"/>
      <c r="V85" s="1178"/>
      <c r="W85" s="1178"/>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178"/>
      <c r="AS85" s="1178"/>
      <c r="AT85" s="1178"/>
      <c r="AU85" s="1178"/>
      <c r="AV85" s="1178"/>
      <c r="AW85" s="1178"/>
      <c r="AX85" s="1178"/>
      <c r="AY85" s="1178"/>
      <c r="AZ85" s="1178"/>
      <c r="BA85" s="1178"/>
      <c r="BB85" s="1178"/>
      <c r="BC85" s="1178"/>
      <c r="BD85" s="1178"/>
      <c r="BE85" s="1178"/>
      <c r="BF85" s="1178"/>
      <c r="BG85" s="1178"/>
      <c r="BH85" s="1178"/>
      <c r="BI85" s="1178"/>
      <c r="BJ85" s="1178"/>
      <c r="BK85" s="1178"/>
      <c r="BL85" s="1178"/>
      <c r="BM85" s="1178"/>
      <c r="BN85" s="1178"/>
      <c r="BO85" s="1178"/>
      <c r="BP85" s="1178"/>
      <c r="BQ85" s="1178"/>
      <c r="BR85" s="1178"/>
      <c r="BS85" s="1178"/>
      <c r="BT85" s="1178"/>
      <c r="BU85" s="1178"/>
      <c r="BV85" s="1178"/>
      <c r="BW85" s="1178"/>
      <c r="BX85" s="1178"/>
      <c r="BY85" s="1178"/>
      <c r="BZ85" s="1178"/>
      <c r="CA85" s="1178"/>
    </row>
    <row r="86" spans="1:79" ht="18" customHeight="1">
      <c r="A86" s="1253">
        <v>7</v>
      </c>
      <c r="B86" s="1293" t="s">
        <v>844</v>
      </c>
      <c r="C86" s="1294"/>
      <c r="D86" s="1294"/>
      <c r="E86" s="1294"/>
      <c r="F86" s="1295"/>
      <c r="G86" s="1297"/>
      <c r="H86" s="1297"/>
      <c r="I86" s="1178"/>
      <c r="J86" s="1178"/>
      <c r="K86" s="1178"/>
      <c r="L86" s="1178"/>
      <c r="M86" s="1178"/>
      <c r="N86" s="1271"/>
      <c r="O86" s="1178"/>
      <c r="P86" s="1178"/>
      <c r="Q86" s="1178"/>
      <c r="R86" s="1178"/>
      <c r="S86" s="1178"/>
      <c r="T86" s="1178"/>
      <c r="U86" s="1178"/>
      <c r="V86" s="1178"/>
      <c r="W86" s="1178"/>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178"/>
      <c r="AS86" s="1178"/>
      <c r="AT86" s="1178"/>
      <c r="AU86" s="1178"/>
      <c r="AV86" s="1178"/>
      <c r="AW86" s="1178"/>
      <c r="AX86" s="1178"/>
      <c r="AY86" s="1178"/>
      <c r="AZ86" s="1178"/>
      <c r="BA86" s="1178"/>
      <c r="BB86" s="1178"/>
      <c r="BC86" s="1178"/>
      <c r="BD86" s="1178"/>
      <c r="BE86" s="1178"/>
      <c r="BF86" s="1178"/>
      <c r="BG86" s="1178"/>
      <c r="BH86" s="1178"/>
      <c r="BI86" s="1178"/>
      <c r="BJ86" s="1178"/>
      <c r="BK86" s="1178"/>
      <c r="BL86" s="1178"/>
      <c r="BM86" s="1178"/>
      <c r="BN86" s="1178"/>
      <c r="BO86" s="1178"/>
      <c r="BP86" s="1178"/>
      <c r="BQ86" s="1178"/>
      <c r="BR86" s="1178"/>
      <c r="BS86" s="1178"/>
      <c r="BT86" s="1178"/>
      <c r="BU86" s="1178"/>
      <c r="BV86" s="1178"/>
      <c r="BW86" s="1178"/>
      <c r="BX86" s="1178"/>
      <c r="BY86" s="1178"/>
      <c r="BZ86" s="1178"/>
      <c r="CA86" s="1178"/>
    </row>
    <row r="87" spans="1:79" ht="35.25" customHeight="1">
      <c r="B87" s="1298" t="s">
        <v>845</v>
      </c>
      <c r="C87" s="1299"/>
      <c r="D87" s="1299"/>
      <c r="E87" s="1300"/>
      <c r="F87" s="1295"/>
      <c r="G87" s="1297"/>
      <c r="H87" s="1297"/>
      <c r="I87" s="1178"/>
      <c r="J87" s="1178"/>
      <c r="K87" s="1178"/>
      <c r="L87" s="1178"/>
      <c r="M87" s="1178"/>
      <c r="N87" s="1271"/>
      <c r="O87" s="1178"/>
      <c r="P87" s="1178"/>
      <c r="Q87" s="1178"/>
      <c r="R87" s="1178"/>
      <c r="S87" s="1178"/>
      <c r="T87" s="1178"/>
      <c r="U87" s="1178"/>
      <c r="V87" s="1178"/>
      <c r="W87" s="1178"/>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178"/>
      <c r="AS87" s="1178"/>
      <c r="AT87" s="1178"/>
      <c r="AU87" s="1178"/>
      <c r="AV87" s="1178"/>
      <c r="AW87" s="1178"/>
      <c r="AX87" s="1178"/>
      <c r="AY87" s="1178"/>
      <c r="AZ87" s="1178"/>
      <c r="BA87" s="1178"/>
      <c r="BB87" s="1178"/>
      <c r="BC87" s="1178"/>
      <c r="BD87" s="1178"/>
      <c r="BE87" s="1178"/>
      <c r="BF87" s="1178"/>
      <c r="BG87" s="1178"/>
      <c r="BH87" s="1178"/>
      <c r="BI87" s="1178"/>
      <c r="BJ87" s="1178"/>
      <c r="BK87" s="1178"/>
      <c r="BL87" s="1178"/>
      <c r="BM87" s="1178"/>
      <c r="BN87" s="1178"/>
      <c r="BO87" s="1178"/>
      <c r="BP87" s="1178"/>
      <c r="BQ87" s="1178"/>
      <c r="BR87" s="1178"/>
      <c r="BS87" s="1178"/>
      <c r="BT87" s="1178"/>
      <c r="BU87" s="1178"/>
      <c r="BV87" s="1178"/>
      <c r="BW87" s="1178"/>
      <c r="BX87" s="1178"/>
      <c r="BY87" s="1178"/>
      <c r="BZ87" s="1178"/>
      <c r="CA87" s="1178"/>
    </row>
    <row r="88" spans="1:79" ht="16.5" customHeight="1" thickBot="1">
      <c r="B88" s="1293" t="s">
        <v>841</v>
      </c>
      <c r="C88" s="1301"/>
      <c r="F88" s="1295"/>
      <c r="G88" s="1297"/>
      <c r="H88" s="1297"/>
      <c r="I88" s="1178"/>
      <c r="J88" s="1178"/>
      <c r="K88" s="1178"/>
      <c r="L88" s="1178"/>
      <c r="M88" s="1178"/>
      <c r="N88" s="1271"/>
      <c r="O88" s="1178"/>
      <c r="P88" s="1178"/>
      <c r="Q88" s="1178"/>
      <c r="R88" s="1178"/>
      <c r="S88" s="1178"/>
      <c r="T88" s="1178"/>
      <c r="U88" s="1178"/>
      <c r="V88" s="1178"/>
      <c r="W88" s="1178"/>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178"/>
      <c r="AS88" s="1178"/>
      <c r="AT88" s="1178"/>
      <c r="AU88" s="1178"/>
      <c r="AV88" s="1178"/>
      <c r="AW88" s="1178"/>
      <c r="AX88" s="1178"/>
      <c r="AY88" s="1178"/>
      <c r="AZ88" s="1178"/>
      <c r="BA88" s="1178"/>
      <c r="BB88" s="1178"/>
      <c r="BC88" s="1178"/>
      <c r="BD88" s="1178"/>
      <c r="BE88" s="1178"/>
      <c r="BF88" s="1178"/>
      <c r="BG88" s="1178"/>
      <c r="BH88" s="1178"/>
      <c r="BI88" s="1178"/>
      <c r="BJ88" s="1178"/>
      <c r="BK88" s="1178"/>
      <c r="BL88" s="1178"/>
      <c r="BM88" s="1178"/>
      <c r="BN88" s="1178"/>
      <c r="BO88" s="1178"/>
      <c r="BP88" s="1178"/>
      <c r="BQ88" s="1178"/>
      <c r="BR88" s="1178"/>
      <c r="BS88" s="1178"/>
      <c r="BT88" s="1178"/>
      <c r="BU88" s="1178"/>
      <c r="BV88" s="1178"/>
      <c r="BW88" s="1178"/>
      <c r="BX88" s="1178"/>
      <c r="BY88" s="1178"/>
      <c r="BZ88" s="1178"/>
      <c r="CA88" s="1178"/>
    </row>
    <row r="89" spans="1:79" ht="33.75" customHeight="1" thickBot="1">
      <c r="B89" s="1352" t="s">
        <v>811</v>
      </c>
      <c r="C89" s="1353" t="s">
        <v>812</v>
      </c>
      <c r="D89" s="1353" t="s">
        <v>813</v>
      </c>
      <c r="E89" s="1354" t="s">
        <v>814</v>
      </c>
      <c r="F89" s="1348" t="s">
        <v>815</v>
      </c>
      <c r="G89" s="1341">
        <v>5</v>
      </c>
      <c r="H89" s="1297"/>
      <c r="I89" s="1178"/>
      <c r="J89" s="1178"/>
      <c r="K89" s="1178"/>
      <c r="L89" s="1178"/>
      <c r="M89" s="1178"/>
      <c r="N89" s="1271"/>
      <c r="O89" s="1178"/>
      <c r="P89" s="1178"/>
      <c r="Q89" s="1178"/>
      <c r="R89" s="1178"/>
      <c r="S89" s="1178"/>
      <c r="T89" s="1178"/>
      <c r="U89" s="1178"/>
      <c r="V89" s="1178"/>
      <c r="W89" s="1178"/>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178"/>
      <c r="AS89" s="1178"/>
      <c r="AT89" s="1178"/>
      <c r="AU89" s="1178"/>
      <c r="AV89" s="1178"/>
      <c r="AW89" s="1178"/>
      <c r="AX89" s="1178"/>
      <c r="AY89" s="1178"/>
      <c r="AZ89" s="1178"/>
      <c r="BA89" s="1178"/>
      <c r="BB89" s="1178"/>
      <c r="BC89" s="1178"/>
      <c r="BD89" s="1178"/>
      <c r="BE89" s="1178"/>
      <c r="BF89" s="1178"/>
      <c r="BG89" s="1178"/>
      <c r="BH89" s="1178"/>
      <c r="BI89" s="1178"/>
      <c r="BJ89" s="1178"/>
      <c r="BK89" s="1178"/>
      <c r="BL89" s="1178"/>
      <c r="BM89" s="1178"/>
      <c r="BN89" s="1178"/>
      <c r="BO89" s="1178"/>
      <c r="BP89" s="1178"/>
      <c r="BQ89" s="1178"/>
      <c r="BR89" s="1178"/>
      <c r="BS89" s="1178"/>
      <c r="BT89" s="1178"/>
      <c r="BU89" s="1178"/>
      <c r="BV89" s="1178"/>
      <c r="BW89" s="1178"/>
      <c r="BX89" s="1178"/>
      <c r="BY89" s="1178"/>
      <c r="BZ89" s="1178"/>
      <c r="CA89" s="1178"/>
    </row>
    <row r="90" spans="1:79" ht="26.25" customHeight="1">
      <c r="B90" s="1323" t="s">
        <v>846</v>
      </c>
      <c r="C90" s="1355" t="s">
        <v>847</v>
      </c>
      <c r="D90" s="1356"/>
      <c r="E90" s="1357" t="s">
        <v>792</v>
      </c>
      <c r="F90" s="1349"/>
      <c r="G90" s="1342"/>
      <c r="H90" s="1342"/>
      <c r="I90" s="1343"/>
      <c r="J90" s="1178"/>
      <c r="K90" s="1178"/>
      <c r="L90" s="1178"/>
      <c r="M90" s="1178"/>
      <c r="N90" s="1271"/>
      <c r="O90" s="1178"/>
      <c r="P90" s="1178"/>
      <c r="Q90" s="1178"/>
      <c r="R90" s="1178"/>
      <c r="S90" s="1178"/>
      <c r="T90" s="1178"/>
      <c r="U90" s="1178"/>
      <c r="V90" s="1178"/>
      <c r="W90" s="1178"/>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178"/>
      <c r="AS90" s="1178"/>
      <c r="AT90" s="1178"/>
      <c r="AU90" s="1178"/>
      <c r="AV90" s="1178"/>
      <c r="AW90" s="1178"/>
      <c r="AX90" s="1178"/>
      <c r="AY90" s="1178"/>
      <c r="AZ90" s="1178"/>
      <c r="BA90" s="1178"/>
      <c r="BB90" s="1178"/>
      <c r="BC90" s="1178"/>
      <c r="BD90" s="1178"/>
      <c r="BE90" s="1178"/>
      <c r="BF90" s="1178"/>
      <c r="BG90" s="1178"/>
      <c r="BH90" s="1178"/>
      <c r="BI90" s="1178"/>
      <c r="BJ90" s="1178"/>
      <c r="BK90" s="1178"/>
      <c r="BL90" s="1178"/>
      <c r="BM90" s="1178"/>
      <c r="BN90" s="1178"/>
      <c r="BO90" s="1178"/>
      <c r="BP90" s="1178"/>
      <c r="BQ90" s="1178"/>
      <c r="BR90" s="1178"/>
      <c r="BS90" s="1178"/>
      <c r="BT90" s="1178"/>
      <c r="BU90" s="1178"/>
      <c r="BV90" s="1178"/>
      <c r="BW90" s="1178"/>
      <c r="BX90" s="1178"/>
      <c r="BY90" s="1178"/>
      <c r="BZ90" s="1178"/>
      <c r="CA90" s="1178"/>
    </row>
    <row r="91" spans="1:79" ht="27" customHeight="1" thickBot="1">
      <c r="B91" s="1329" t="s">
        <v>848</v>
      </c>
      <c r="C91" s="1358">
        <v>5</v>
      </c>
      <c r="D91" s="1331">
        <v>1</v>
      </c>
      <c r="E91" s="1332">
        <v>5</v>
      </c>
      <c r="F91" s="1350"/>
      <c r="G91" s="1346"/>
      <c r="H91" s="1346"/>
      <c r="I91" s="1347"/>
      <c r="J91" s="1178"/>
      <c r="K91" s="1178"/>
      <c r="L91" s="1178"/>
      <c r="M91" s="1178"/>
      <c r="N91" s="1271"/>
      <c r="O91" s="1178"/>
      <c r="P91" s="1178"/>
      <c r="Q91" s="1178"/>
      <c r="R91" s="1178"/>
      <c r="S91" s="1178"/>
      <c r="T91" s="1178"/>
      <c r="U91" s="1178"/>
      <c r="V91" s="1178"/>
      <c r="W91" s="1178"/>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178"/>
      <c r="AS91" s="1178"/>
      <c r="AT91" s="1178"/>
      <c r="AU91" s="1178"/>
      <c r="AV91" s="1178"/>
      <c r="AW91" s="1178"/>
      <c r="AX91" s="1178"/>
      <c r="AY91" s="1178"/>
      <c r="AZ91" s="1178"/>
      <c r="BA91" s="1178"/>
      <c r="BB91" s="1178"/>
      <c r="BC91" s="1178"/>
      <c r="BD91" s="1178"/>
      <c r="BE91" s="1178"/>
      <c r="BF91" s="1178"/>
      <c r="BG91" s="1178"/>
      <c r="BH91" s="1178"/>
      <c r="BI91" s="1178"/>
      <c r="BJ91" s="1178"/>
      <c r="BK91" s="1178"/>
      <c r="BL91" s="1178"/>
      <c r="BM91" s="1178"/>
      <c r="BN91" s="1178"/>
      <c r="BO91" s="1178"/>
      <c r="BP91" s="1178"/>
      <c r="BQ91" s="1178"/>
      <c r="BR91" s="1178"/>
      <c r="BS91" s="1178"/>
      <c r="BT91" s="1178"/>
      <c r="BU91" s="1178"/>
      <c r="BV91" s="1178"/>
      <c r="BW91" s="1178"/>
      <c r="BX91" s="1178"/>
      <c r="BY91" s="1178"/>
      <c r="BZ91" s="1178"/>
      <c r="CA91" s="1178"/>
    </row>
    <row r="92" spans="1:79" ht="8.25" customHeight="1">
      <c r="B92" s="1293"/>
      <c r="C92" s="1294"/>
      <c r="D92" s="1294"/>
      <c r="E92" s="1294"/>
      <c r="F92" s="1359"/>
      <c r="G92" s="1297"/>
      <c r="H92" s="1297"/>
      <c r="I92" s="1178"/>
      <c r="J92" s="1178"/>
      <c r="K92" s="1178"/>
      <c r="L92" s="1178"/>
      <c r="M92" s="1178"/>
      <c r="N92" s="1271"/>
      <c r="O92" s="1178"/>
      <c r="P92" s="1178"/>
      <c r="Q92" s="1178"/>
      <c r="R92" s="1178"/>
      <c r="S92" s="1178"/>
      <c r="T92" s="1178"/>
      <c r="U92" s="1178"/>
      <c r="V92" s="1178"/>
      <c r="W92" s="1178"/>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178"/>
      <c r="AS92" s="1178"/>
      <c r="AT92" s="1178"/>
      <c r="AU92" s="1178"/>
      <c r="AV92" s="1178"/>
      <c r="AW92" s="1178"/>
      <c r="AX92" s="1178"/>
      <c r="AY92" s="1178"/>
      <c r="AZ92" s="1178"/>
      <c r="BA92" s="1178"/>
      <c r="BB92" s="1178"/>
      <c r="BC92" s="1178"/>
      <c r="BD92" s="1178"/>
      <c r="BE92" s="1178"/>
      <c r="BF92" s="1178"/>
      <c r="BG92" s="1178"/>
      <c r="BH92" s="1178"/>
      <c r="BI92" s="1178"/>
      <c r="BJ92" s="1178"/>
      <c r="BK92" s="1178"/>
      <c r="BL92" s="1178"/>
      <c r="BM92" s="1178"/>
      <c r="BN92" s="1178"/>
      <c r="BO92" s="1178"/>
      <c r="BP92" s="1178"/>
      <c r="BQ92" s="1178"/>
      <c r="BR92" s="1178"/>
      <c r="BS92" s="1178"/>
      <c r="BT92" s="1178"/>
      <c r="BU92" s="1178"/>
      <c r="BV92" s="1178"/>
      <c r="BW92" s="1178"/>
      <c r="BX92" s="1178"/>
      <c r="BY92" s="1178"/>
      <c r="BZ92" s="1178"/>
      <c r="CA92" s="1178"/>
    </row>
    <row r="93" spans="1:79" ht="18" customHeight="1">
      <c r="A93" s="1253">
        <v>8</v>
      </c>
      <c r="B93" s="1293" t="s">
        <v>849</v>
      </c>
      <c r="C93" s="1294"/>
      <c r="D93" s="1294"/>
      <c r="E93" s="1294"/>
      <c r="F93" s="1295"/>
      <c r="G93" s="1297"/>
      <c r="H93" s="1297"/>
      <c r="I93" s="1178"/>
      <c r="J93" s="1178"/>
      <c r="K93" s="1178"/>
      <c r="L93" s="1178"/>
      <c r="M93" s="1178"/>
      <c r="N93" s="1271"/>
      <c r="O93" s="1178"/>
      <c r="P93" s="1178"/>
      <c r="Q93" s="1178"/>
      <c r="R93" s="1178"/>
      <c r="S93" s="1178"/>
      <c r="T93" s="1178"/>
      <c r="U93" s="1178"/>
      <c r="V93" s="1178"/>
      <c r="W93" s="1178"/>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178"/>
      <c r="AS93" s="1178"/>
      <c r="AT93" s="1178"/>
      <c r="AU93" s="1178"/>
      <c r="AV93" s="1178"/>
      <c r="AW93" s="1178"/>
      <c r="AX93" s="1178"/>
      <c r="AY93" s="1178"/>
      <c r="AZ93" s="1178"/>
      <c r="BA93" s="1178"/>
      <c r="BB93" s="1178"/>
      <c r="BC93" s="1178"/>
      <c r="BD93" s="1178"/>
      <c r="BE93" s="1178"/>
      <c r="BF93" s="1178"/>
      <c r="BG93" s="1178"/>
      <c r="BH93" s="1178"/>
      <c r="BI93" s="1178"/>
      <c r="BJ93" s="1178"/>
      <c r="BK93" s="1178"/>
      <c r="BL93" s="1178"/>
      <c r="BM93" s="1178"/>
      <c r="BN93" s="1178"/>
      <c r="BO93" s="1178"/>
      <c r="BP93" s="1178"/>
      <c r="BQ93" s="1178"/>
      <c r="BR93" s="1178"/>
      <c r="BS93" s="1178"/>
      <c r="BT93" s="1178"/>
      <c r="BU93" s="1178"/>
      <c r="BV93" s="1178"/>
      <c r="BW93" s="1178"/>
      <c r="BX93" s="1178"/>
      <c r="BY93" s="1178"/>
      <c r="BZ93" s="1178"/>
      <c r="CA93" s="1178"/>
    </row>
    <row r="94" spans="1:79" ht="35.25" customHeight="1">
      <c r="B94" s="1298" t="s">
        <v>850</v>
      </c>
      <c r="C94" s="1299"/>
      <c r="D94" s="1299"/>
      <c r="E94" s="1300"/>
      <c r="F94" s="1295"/>
      <c r="G94" s="1297"/>
      <c r="H94" s="1297"/>
      <c r="I94" s="1178"/>
      <c r="J94" s="1178"/>
      <c r="K94" s="1178"/>
      <c r="L94" s="1178"/>
      <c r="M94" s="1178"/>
      <c r="N94" s="1271"/>
      <c r="O94" s="1178"/>
      <c r="P94" s="1178"/>
      <c r="Q94" s="1178"/>
      <c r="R94" s="1178"/>
      <c r="S94" s="1178"/>
      <c r="T94" s="1178"/>
      <c r="U94" s="1178"/>
      <c r="V94" s="1178"/>
      <c r="W94" s="1178"/>
      <c r="X94" s="1178"/>
      <c r="Y94" s="1178"/>
      <c r="Z94" s="1178"/>
      <c r="AA94" s="1178"/>
      <c r="AB94" s="1178"/>
      <c r="AC94" s="1178"/>
      <c r="AD94" s="1178"/>
      <c r="AE94" s="1178"/>
      <c r="AF94" s="1178"/>
      <c r="AG94" s="1178"/>
      <c r="AH94" s="1178"/>
      <c r="AI94" s="1178"/>
      <c r="AJ94" s="1178"/>
      <c r="AK94" s="1178"/>
      <c r="AL94" s="1178"/>
      <c r="AM94" s="1178"/>
      <c r="AN94" s="1178"/>
      <c r="AO94" s="1178"/>
      <c r="AP94" s="1178"/>
      <c r="AQ94" s="1178"/>
      <c r="AR94" s="1178"/>
      <c r="AS94" s="1178"/>
      <c r="AT94" s="1178"/>
      <c r="AU94" s="1178"/>
      <c r="AV94" s="1178"/>
      <c r="AW94" s="1178"/>
      <c r="AX94" s="1178"/>
      <c r="AY94" s="1178"/>
      <c r="AZ94" s="1178"/>
      <c r="BA94" s="1178"/>
      <c r="BB94" s="1178"/>
      <c r="BC94" s="1178"/>
      <c r="BD94" s="1178"/>
      <c r="BE94" s="1178"/>
      <c r="BF94" s="1178"/>
      <c r="BG94" s="1178"/>
      <c r="BH94" s="1178"/>
      <c r="BI94" s="1178"/>
      <c r="BJ94" s="1178"/>
      <c r="BK94" s="1178"/>
      <c r="BL94" s="1178"/>
      <c r="BM94" s="1178"/>
      <c r="BN94" s="1178"/>
      <c r="BO94" s="1178"/>
      <c r="BP94" s="1178"/>
      <c r="BQ94" s="1178"/>
      <c r="BR94" s="1178"/>
      <c r="BS94" s="1178"/>
      <c r="BT94" s="1178"/>
      <c r="BU94" s="1178"/>
      <c r="BV94" s="1178"/>
      <c r="BW94" s="1178"/>
      <c r="BX94" s="1178"/>
      <c r="BY94" s="1178"/>
      <c r="BZ94" s="1178"/>
      <c r="CA94" s="1178"/>
    </row>
    <row r="95" spans="1:79" ht="16.5" customHeight="1" thickBot="1">
      <c r="B95" s="1293" t="s">
        <v>841</v>
      </c>
      <c r="C95" s="1301"/>
      <c r="F95" s="1295"/>
      <c r="G95" s="1297"/>
      <c r="H95" s="1297"/>
      <c r="I95" s="1178"/>
      <c r="J95" s="1178"/>
      <c r="K95" s="1178"/>
      <c r="L95" s="1178"/>
      <c r="M95" s="1178"/>
      <c r="N95" s="1271"/>
      <c r="O95" s="1178"/>
      <c r="P95" s="1178"/>
      <c r="Q95" s="1178"/>
      <c r="R95" s="1178"/>
      <c r="S95" s="1178"/>
      <c r="T95" s="1178"/>
      <c r="U95" s="1178"/>
      <c r="V95" s="1178"/>
      <c r="W95" s="1178"/>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178"/>
      <c r="AS95" s="1178"/>
      <c r="AT95" s="1178"/>
      <c r="AU95" s="1178"/>
      <c r="AV95" s="1178"/>
      <c r="AW95" s="1178"/>
      <c r="AX95" s="1178"/>
      <c r="AY95" s="1178"/>
      <c r="AZ95" s="1178"/>
      <c r="BA95" s="1178"/>
      <c r="BB95" s="1178"/>
      <c r="BC95" s="1178"/>
      <c r="BD95" s="1178"/>
      <c r="BE95" s="1178"/>
      <c r="BF95" s="1178"/>
      <c r="BG95" s="1178"/>
      <c r="BH95" s="1178"/>
      <c r="BI95" s="1178"/>
      <c r="BJ95" s="1178"/>
      <c r="BK95" s="1178"/>
      <c r="BL95" s="1178"/>
      <c r="BM95" s="1178"/>
      <c r="BN95" s="1178"/>
      <c r="BO95" s="1178"/>
      <c r="BP95" s="1178"/>
      <c r="BQ95" s="1178"/>
      <c r="BR95" s="1178"/>
      <c r="BS95" s="1178"/>
      <c r="BT95" s="1178"/>
      <c r="BU95" s="1178"/>
      <c r="BV95" s="1178"/>
      <c r="BW95" s="1178"/>
      <c r="BX95" s="1178"/>
      <c r="BY95" s="1178"/>
      <c r="BZ95" s="1178"/>
      <c r="CA95" s="1178"/>
    </row>
    <row r="96" spans="1:79" ht="33.75" customHeight="1" thickBot="1">
      <c r="B96" s="1352" t="s">
        <v>811</v>
      </c>
      <c r="C96" s="1353" t="s">
        <v>812</v>
      </c>
      <c r="D96" s="1353" t="s">
        <v>813</v>
      </c>
      <c r="E96" s="1354" t="s">
        <v>814</v>
      </c>
      <c r="F96" s="1348" t="s">
        <v>815</v>
      </c>
      <c r="G96" s="1341">
        <v>5</v>
      </c>
      <c r="H96" s="1297"/>
      <c r="I96" s="1178"/>
      <c r="J96" s="1178"/>
      <c r="K96" s="1178"/>
      <c r="L96" s="1178"/>
      <c r="M96" s="1178"/>
      <c r="N96" s="1271"/>
      <c r="O96" s="1178"/>
      <c r="P96" s="1178"/>
      <c r="Q96" s="1178"/>
      <c r="R96" s="1178"/>
      <c r="S96" s="1178"/>
      <c r="T96" s="1178"/>
      <c r="U96" s="1178"/>
      <c r="V96" s="1178"/>
      <c r="W96" s="1178"/>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178"/>
      <c r="AS96" s="1178"/>
      <c r="AT96" s="1178"/>
      <c r="AU96" s="1178"/>
      <c r="AV96" s="1178"/>
      <c r="AW96" s="1178"/>
      <c r="AX96" s="1178"/>
      <c r="AY96" s="1178"/>
      <c r="AZ96" s="1178"/>
      <c r="BA96" s="1178"/>
      <c r="BB96" s="1178"/>
      <c r="BC96" s="1178"/>
      <c r="BD96" s="1178"/>
      <c r="BE96" s="1178"/>
      <c r="BF96" s="1178"/>
      <c r="BG96" s="1178"/>
      <c r="BH96" s="1178"/>
      <c r="BI96" s="1178"/>
      <c r="BJ96" s="1178"/>
      <c r="BK96" s="1178"/>
      <c r="BL96" s="1178"/>
      <c r="BM96" s="1178"/>
      <c r="BN96" s="1178"/>
      <c r="BO96" s="1178"/>
      <c r="BP96" s="1178"/>
      <c r="BQ96" s="1178"/>
      <c r="BR96" s="1178"/>
      <c r="BS96" s="1178"/>
      <c r="BT96" s="1178"/>
      <c r="BU96" s="1178"/>
      <c r="BV96" s="1178"/>
      <c r="BW96" s="1178"/>
      <c r="BX96" s="1178"/>
      <c r="BY96" s="1178"/>
      <c r="BZ96" s="1178"/>
      <c r="CA96" s="1178"/>
    </row>
    <row r="97" spans="1:79" ht="26.25" customHeight="1">
      <c r="B97" s="1323" t="s">
        <v>846</v>
      </c>
      <c r="C97" s="1355" t="s">
        <v>847</v>
      </c>
      <c r="D97" s="1356"/>
      <c r="E97" s="1357" t="s">
        <v>792</v>
      </c>
      <c r="F97" s="1349"/>
      <c r="G97" s="1342"/>
      <c r="H97" s="1342"/>
      <c r="I97" s="1343"/>
      <c r="J97" s="1178"/>
      <c r="K97" s="1178"/>
      <c r="L97" s="1178"/>
      <c r="M97" s="1178"/>
      <c r="N97" s="1271"/>
      <c r="O97" s="1178"/>
      <c r="P97" s="1178"/>
      <c r="Q97" s="1178"/>
      <c r="R97" s="1178"/>
      <c r="S97" s="1178"/>
      <c r="T97" s="1178"/>
      <c r="U97" s="1178"/>
      <c r="V97" s="1178"/>
      <c r="W97" s="1178"/>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178"/>
      <c r="AS97" s="1178"/>
      <c r="AT97" s="1178"/>
      <c r="AU97" s="1178"/>
      <c r="AV97" s="1178"/>
      <c r="AW97" s="1178"/>
      <c r="AX97" s="1178"/>
      <c r="AY97" s="1178"/>
      <c r="AZ97" s="1178"/>
      <c r="BA97" s="1178"/>
      <c r="BB97" s="1178"/>
      <c r="BC97" s="1178"/>
      <c r="BD97" s="1178"/>
      <c r="BE97" s="1178"/>
      <c r="BF97" s="1178"/>
      <c r="BG97" s="1178"/>
      <c r="BH97" s="1178"/>
      <c r="BI97" s="1178"/>
      <c r="BJ97" s="1178"/>
      <c r="BK97" s="1178"/>
      <c r="BL97" s="1178"/>
      <c r="BM97" s="1178"/>
      <c r="BN97" s="1178"/>
      <c r="BO97" s="1178"/>
      <c r="BP97" s="1178"/>
      <c r="BQ97" s="1178"/>
      <c r="BR97" s="1178"/>
      <c r="BS97" s="1178"/>
      <c r="BT97" s="1178"/>
      <c r="BU97" s="1178"/>
      <c r="BV97" s="1178"/>
      <c r="BW97" s="1178"/>
      <c r="BX97" s="1178"/>
      <c r="BY97" s="1178"/>
      <c r="BZ97" s="1178"/>
      <c r="CA97" s="1178"/>
    </row>
    <row r="98" spans="1:79" ht="27" customHeight="1" thickBot="1">
      <c r="B98" s="1329" t="s">
        <v>848</v>
      </c>
      <c r="C98" s="1358">
        <v>5</v>
      </c>
      <c r="D98" s="1331">
        <v>1</v>
      </c>
      <c r="E98" s="1332">
        <v>5</v>
      </c>
      <c r="F98" s="1350"/>
      <c r="G98" s="1346"/>
      <c r="H98" s="1346"/>
      <c r="I98" s="1347"/>
      <c r="J98" s="1178"/>
      <c r="K98" s="1178"/>
      <c r="L98" s="1178"/>
      <c r="M98" s="1178"/>
      <c r="N98" s="1271"/>
      <c r="O98" s="1178"/>
      <c r="P98" s="1178"/>
      <c r="Q98" s="1178"/>
      <c r="R98" s="1178"/>
      <c r="S98" s="1178"/>
      <c r="T98" s="1178"/>
      <c r="U98" s="1178"/>
      <c r="V98" s="1178"/>
      <c r="W98" s="1178"/>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178"/>
      <c r="AS98" s="1178"/>
      <c r="AT98" s="1178"/>
      <c r="AU98" s="1178"/>
      <c r="AV98" s="1178"/>
      <c r="AW98" s="1178"/>
      <c r="AX98" s="1178"/>
      <c r="AY98" s="1178"/>
      <c r="AZ98" s="1178"/>
      <c r="BA98" s="1178"/>
      <c r="BB98" s="1178"/>
      <c r="BC98" s="1178"/>
      <c r="BD98" s="1178"/>
      <c r="BE98" s="1178"/>
      <c r="BF98" s="1178"/>
      <c r="BG98" s="1178"/>
      <c r="BH98" s="1178"/>
      <c r="BI98" s="1178"/>
      <c r="BJ98" s="1178"/>
      <c r="BK98" s="1178"/>
      <c r="BL98" s="1178"/>
      <c r="BM98" s="1178"/>
      <c r="BN98" s="1178"/>
      <c r="BO98" s="1178"/>
      <c r="BP98" s="1178"/>
      <c r="BQ98" s="1178"/>
      <c r="BR98" s="1178"/>
      <c r="BS98" s="1178"/>
      <c r="BT98" s="1178"/>
      <c r="BU98" s="1178"/>
      <c r="BV98" s="1178"/>
      <c r="BW98" s="1178"/>
      <c r="BX98" s="1178"/>
      <c r="BY98" s="1178"/>
      <c r="BZ98" s="1178"/>
      <c r="CA98" s="1178"/>
    </row>
    <row r="99" spans="1:79" ht="8.25" customHeight="1">
      <c r="B99" s="1293"/>
      <c r="C99" s="1294"/>
      <c r="D99" s="1294"/>
      <c r="E99" s="1294"/>
      <c r="F99" s="1359"/>
      <c r="G99" s="1297"/>
      <c r="H99" s="1297"/>
      <c r="I99" s="1178"/>
      <c r="J99" s="1178"/>
      <c r="K99" s="1178"/>
      <c r="L99" s="1178"/>
      <c r="M99" s="1178"/>
      <c r="N99" s="1271"/>
      <c r="O99" s="1178"/>
      <c r="P99" s="1178"/>
      <c r="Q99" s="1178"/>
      <c r="R99" s="1178"/>
      <c r="S99" s="1178"/>
      <c r="T99" s="1178"/>
      <c r="U99" s="1178"/>
      <c r="V99" s="1178"/>
      <c r="W99" s="1178"/>
      <c r="X99" s="1178"/>
      <c r="Y99" s="1178"/>
      <c r="Z99" s="1178"/>
      <c r="AA99" s="1178"/>
      <c r="AB99" s="1178"/>
      <c r="AC99" s="1178"/>
      <c r="AD99" s="1178"/>
      <c r="AE99" s="1178"/>
      <c r="AF99" s="1178"/>
      <c r="AG99" s="1178"/>
      <c r="AH99" s="1178"/>
      <c r="AI99" s="1178"/>
      <c r="AJ99" s="1178"/>
      <c r="AK99" s="1178"/>
      <c r="AL99" s="1178"/>
      <c r="AM99" s="1178"/>
      <c r="AN99" s="1178"/>
      <c r="AO99" s="1178"/>
      <c r="AP99" s="1178"/>
      <c r="AQ99" s="1178"/>
      <c r="AR99" s="1178"/>
      <c r="AS99" s="1178"/>
      <c r="AT99" s="1178"/>
      <c r="AU99" s="1178"/>
      <c r="AV99" s="1178"/>
      <c r="AW99" s="1178"/>
      <c r="AX99" s="1178"/>
      <c r="AY99" s="1178"/>
      <c r="AZ99" s="1178"/>
      <c r="BA99" s="1178"/>
      <c r="BB99" s="1178"/>
      <c r="BC99" s="1178"/>
      <c r="BD99" s="1178"/>
      <c r="BE99" s="1178"/>
      <c r="BF99" s="1178"/>
      <c r="BG99" s="1178"/>
      <c r="BH99" s="1178"/>
      <c r="BI99" s="1178"/>
      <c r="BJ99" s="1178"/>
      <c r="BK99" s="1178"/>
      <c r="BL99" s="1178"/>
      <c r="BM99" s="1178"/>
      <c r="BN99" s="1178"/>
      <c r="BO99" s="1178"/>
      <c r="BP99" s="1178"/>
      <c r="BQ99" s="1178"/>
      <c r="BR99" s="1178"/>
      <c r="BS99" s="1178"/>
      <c r="BT99" s="1178"/>
      <c r="BU99" s="1178"/>
      <c r="BV99" s="1178"/>
      <c r="BW99" s="1178"/>
      <c r="BX99" s="1178"/>
      <c r="BY99" s="1178"/>
      <c r="BZ99" s="1178"/>
      <c r="CA99" s="1178"/>
    </row>
    <row r="100" spans="1:79" ht="18" customHeight="1">
      <c r="A100" s="1253">
        <v>9</v>
      </c>
      <c r="B100" s="1293" t="s">
        <v>851</v>
      </c>
      <c r="C100" s="1294"/>
      <c r="D100" s="1294"/>
      <c r="E100" s="1294"/>
      <c r="F100" s="1360"/>
      <c r="G100" s="1297"/>
      <c r="H100" s="1297"/>
      <c r="I100" s="1178"/>
      <c r="J100" s="1178"/>
      <c r="K100" s="1178"/>
      <c r="L100" s="1178"/>
      <c r="M100" s="1178"/>
      <c r="N100" s="1271"/>
      <c r="O100" s="1178"/>
      <c r="P100" s="1178"/>
      <c r="Q100" s="1178"/>
      <c r="R100" s="1178"/>
      <c r="S100" s="1178"/>
      <c r="T100" s="1178"/>
      <c r="U100" s="1178"/>
      <c r="V100" s="1178"/>
      <c r="W100" s="1178"/>
      <c r="X100" s="1178"/>
      <c r="Y100" s="1178"/>
      <c r="Z100" s="1178"/>
      <c r="AA100" s="1178"/>
      <c r="AB100" s="1178"/>
      <c r="AC100" s="1178"/>
      <c r="AD100" s="1178"/>
      <c r="AE100" s="1178"/>
      <c r="AF100" s="1178"/>
      <c r="AG100" s="1178"/>
      <c r="AH100" s="1178"/>
      <c r="AI100" s="1178"/>
      <c r="AJ100" s="1178"/>
      <c r="AK100" s="1178"/>
      <c r="AL100" s="1178"/>
      <c r="AM100" s="1178"/>
      <c r="AN100" s="1178"/>
      <c r="AO100" s="1178"/>
      <c r="AP100" s="1178"/>
      <c r="AQ100" s="1178"/>
      <c r="AR100" s="1178"/>
      <c r="AS100" s="1178"/>
      <c r="AT100" s="1178"/>
      <c r="AU100" s="1178"/>
      <c r="AV100" s="1178"/>
      <c r="AW100" s="1178"/>
      <c r="AX100" s="1178"/>
      <c r="AY100" s="1178"/>
      <c r="AZ100" s="1178"/>
      <c r="BA100" s="1178"/>
      <c r="BB100" s="1178"/>
      <c r="BC100" s="1178"/>
      <c r="BD100" s="1178"/>
      <c r="BE100" s="1178"/>
      <c r="BF100" s="1178"/>
      <c r="BG100" s="1178"/>
      <c r="BH100" s="1178"/>
      <c r="BI100" s="1178"/>
      <c r="BJ100" s="1178"/>
      <c r="BK100" s="1178"/>
      <c r="BL100" s="1178"/>
      <c r="BM100" s="1178"/>
      <c r="BN100" s="1178"/>
      <c r="BO100" s="1178"/>
      <c r="BP100" s="1178"/>
      <c r="BQ100" s="1178"/>
      <c r="BR100" s="1178"/>
      <c r="BS100" s="1178"/>
      <c r="BT100" s="1178"/>
      <c r="BU100" s="1178"/>
      <c r="BV100" s="1178"/>
      <c r="BW100" s="1178"/>
      <c r="BX100" s="1178"/>
      <c r="BY100" s="1178"/>
      <c r="BZ100" s="1178"/>
      <c r="CA100" s="1178"/>
    </row>
    <row r="101" spans="1:79" ht="35.25" customHeight="1">
      <c r="B101" s="1298" t="s">
        <v>852</v>
      </c>
      <c r="C101" s="1299"/>
      <c r="D101" s="1299"/>
      <c r="E101" s="1300"/>
      <c r="F101" s="1360"/>
      <c r="G101" s="1297"/>
      <c r="H101" s="1297"/>
      <c r="I101" s="1178"/>
      <c r="J101" s="1178"/>
      <c r="K101" s="1178"/>
      <c r="L101" s="1178"/>
      <c r="M101" s="1178"/>
      <c r="N101" s="1271"/>
      <c r="O101" s="1178"/>
      <c r="P101" s="1178"/>
      <c r="Q101" s="1178"/>
      <c r="R101" s="1178"/>
      <c r="S101" s="1178"/>
      <c r="T101" s="1178"/>
      <c r="U101" s="1178"/>
      <c r="V101" s="1178"/>
      <c r="W101" s="1178"/>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c r="AR101" s="1178"/>
      <c r="AS101" s="1178"/>
      <c r="AT101" s="1178"/>
      <c r="AU101" s="1178"/>
      <c r="AV101" s="1178"/>
      <c r="AW101" s="1178"/>
      <c r="AX101" s="1178"/>
      <c r="AY101" s="1178"/>
      <c r="AZ101" s="1178"/>
      <c r="BA101" s="1178"/>
      <c r="BB101" s="1178"/>
      <c r="BC101" s="1178"/>
      <c r="BD101" s="1178"/>
      <c r="BE101" s="1178"/>
      <c r="BF101" s="1178"/>
      <c r="BG101" s="1178"/>
      <c r="BH101" s="1178"/>
      <c r="BI101" s="1178"/>
      <c r="BJ101" s="1178"/>
      <c r="BK101" s="1178"/>
      <c r="BL101" s="1178"/>
      <c r="BM101" s="1178"/>
      <c r="BN101" s="1178"/>
      <c r="BO101" s="1178"/>
      <c r="BP101" s="1178"/>
      <c r="BQ101" s="1178"/>
      <c r="BR101" s="1178"/>
      <c r="BS101" s="1178"/>
      <c r="BT101" s="1178"/>
      <c r="BU101" s="1178"/>
      <c r="BV101" s="1178"/>
      <c r="BW101" s="1178"/>
      <c r="BX101" s="1178"/>
      <c r="BY101" s="1178"/>
      <c r="BZ101" s="1178"/>
      <c r="CA101" s="1178"/>
    </row>
    <row r="102" spans="1:79" ht="16.5" customHeight="1" thickBot="1">
      <c r="B102" s="1293" t="s">
        <v>841</v>
      </c>
      <c r="C102" s="1301"/>
      <c r="F102" s="1360"/>
      <c r="G102" s="1297"/>
      <c r="H102" s="1297"/>
      <c r="I102" s="1178"/>
      <c r="J102" s="1178"/>
      <c r="K102" s="1178"/>
      <c r="L102" s="1178"/>
      <c r="M102" s="1178"/>
      <c r="N102" s="1271"/>
      <c r="O102" s="1178"/>
      <c r="P102" s="1178"/>
      <c r="Q102" s="1178"/>
      <c r="R102" s="1178"/>
      <c r="S102" s="1178"/>
      <c r="T102" s="1178"/>
      <c r="U102" s="1178"/>
      <c r="V102" s="1178"/>
      <c r="W102" s="1178"/>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c r="AR102" s="1178"/>
      <c r="AS102" s="1178"/>
      <c r="AT102" s="1178"/>
      <c r="AU102" s="1178"/>
      <c r="AV102" s="1178"/>
      <c r="AW102" s="1178"/>
      <c r="AX102" s="1178"/>
      <c r="AY102" s="1178"/>
      <c r="AZ102" s="1178"/>
      <c r="BA102" s="1178"/>
      <c r="BB102" s="1178"/>
      <c r="BC102" s="1178"/>
      <c r="BD102" s="1178"/>
      <c r="BE102" s="1178"/>
      <c r="BF102" s="1178"/>
      <c r="BG102" s="1178"/>
      <c r="BH102" s="1178"/>
      <c r="BI102" s="1178"/>
      <c r="BJ102" s="1178"/>
      <c r="BK102" s="1178"/>
      <c r="BL102" s="1178"/>
      <c r="BM102" s="1178"/>
      <c r="BN102" s="1178"/>
      <c r="BO102" s="1178"/>
      <c r="BP102" s="1178"/>
      <c r="BQ102" s="1178"/>
      <c r="BR102" s="1178"/>
      <c r="BS102" s="1178"/>
      <c r="BT102" s="1178"/>
      <c r="BU102" s="1178"/>
      <c r="BV102" s="1178"/>
      <c r="BW102" s="1178"/>
      <c r="BX102" s="1178"/>
      <c r="BY102" s="1178"/>
      <c r="BZ102" s="1178"/>
      <c r="CA102" s="1178"/>
    </row>
    <row r="103" spans="1:79" ht="33.75" customHeight="1" thickBot="1">
      <c r="B103" s="1302" t="s">
        <v>811</v>
      </c>
      <c r="C103" s="1303" t="s">
        <v>812</v>
      </c>
      <c r="D103" s="1303" t="s">
        <v>813</v>
      </c>
      <c r="E103" s="1304" t="s">
        <v>814</v>
      </c>
      <c r="F103" s="1348" t="s">
        <v>815</v>
      </c>
      <c r="G103" s="1341">
        <v>2</v>
      </c>
      <c r="H103" s="1297"/>
      <c r="I103" s="1178"/>
      <c r="J103" s="1178"/>
      <c r="K103" s="1178"/>
      <c r="L103" s="1178"/>
      <c r="M103" s="1178"/>
      <c r="N103" s="1271"/>
      <c r="O103" s="1178"/>
      <c r="P103" s="1178"/>
      <c r="Q103" s="1178"/>
      <c r="R103" s="1178"/>
      <c r="S103" s="1178"/>
      <c r="T103" s="1178"/>
      <c r="U103" s="1178"/>
      <c r="V103" s="1178"/>
      <c r="W103" s="1178"/>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c r="AR103" s="1178"/>
      <c r="AS103" s="1178"/>
      <c r="AT103" s="1178"/>
      <c r="AU103" s="1178"/>
      <c r="AV103" s="1178"/>
      <c r="AW103" s="1178"/>
      <c r="AX103" s="1178"/>
      <c r="AY103" s="1178"/>
      <c r="AZ103" s="1178"/>
      <c r="BA103" s="1178"/>
      <c r="BB103" s="1178"/>
      <c r="BC103" s="1178"/>
      <c r="BD103" s="1178"/>
      <c r="BE103" s="1178"/>
      <c r="BF103" s="1178"/>
      <c r="BG103" s="1178"/>
      <c r="BH103" s="1178"/>
      <c r="BI103" s="1178"/>
      <c r="BJ103" s="1178"/>
      <c r="BK103" s="1178"/>
      <c r="BL103" s="1178"/>
      <c r="BM103" s="1178"/>
      <c r="BN103" s="1178"/>
      <c r="BO103" s="1178"/>
      <c r="BP103" s="1178"/>
      <c r="BQ103" s="1178"/>
      <c r="BR103" s="1178"/>
      <c r="BS103" s="1178"/>
      <c r="BT103" s="1178"/>
      <c r="BU103" s="1178"/>
      <c r="BV103" s="1178"/>
      <c r="BW103" s="1178"/>
      <c r="BX103" s="1178"/>
      <c r="BY103" s="1178"/>
      <c r="BZ103" s="1178"/>
      <c r="CA103" s="1178"/>
    </row>
    <row r="104" spans="1:79" ht="21" customHeight="1">
      <c r="B104" s="1313" t="s">
        <v>853</v>
      </c>
      <c r="C104" s="1314">
        <v>1</v>
      </c>
      <c r="D104" s="1315">
        <v>2</v>
      </c>
      <c r="E104" s="1316">
        <v>2</v>
      </c>
      <c r="F104" s="1349"/>
      <c r="G104" s="1342"/>
      <c r="H104" s="1342"/>
      <c r="I104" s="1343"/>
      <c r="J104" s="1178"/>
      <c r="K104" s="1178"/>
      <c r="L104" s="1178"/>
      <c r="M104" s="1178"/>
      <c r="N104" s="1271"/>
      <c r="O104" s="1178"/>
      <c r="P104" s="1178"/>
      <c r="Q104" s="1178"/>
      <c r="R104" s="1178"/>
      <c r="S104" s="1178"/>
      <c r="T104" s="1178"/>
      <c r="U104" s="1178"/>
      <c r="V104" s="1178"/>
      <c r="W104" s="1178"/>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178"/>
      <c r="AS104" s="1178"/>
      <c r="AT104" s="1178"/>
      <c r="AU104" s="1178"/>
      <c r="AV104" s="1178"/>
      <c r="AW104" s="1178"/>
      <c r="AX104" s="1178"/>
      <c r="AY104" s="1178"/>
      <c r="AZ104" s="1178"/>
      <c r="BA104" s="1178"/>
      <c r="BB104" s="1178"/>
      <c r="BC104" s="1178"/>
      <c r="BD104" s="1178"/>
      <c r="BE104" s="1178"/>
      <c r="BF104" s="1178"/>
      <c r="BG104" s="1178"/>
      <c r="BH104" s="1178"/>
      <c r="BI104" s="1178"/>
      <c r="BJ104" s="1178"/>
      <c r="BK104" s="1178"/>
      <c r="BL104" s="1178"/>
      <c r="BM104" s="1178"/>
      <c r="BN104" s="1178"/>
      <c r="BO104" s="1178"/>
      <c r="BP104" s="1178"/>
      <c r="BQ104" s="1178"/>
      <c r="BR104" s="1178"/>
      <c r="BS104" s="1178"/>
      <c r="BT104" s="1178"/>
      <c r="BU104" s="1178"/>
      <c r="BV104" s="1178"/>
      <c r="BW104" s="1178"/>
      <c r="BX104" s="1178"/>
      <c r="BY104" s="1178"/>
      <c r="BZ104" s="1178"/>
      <c r="CA104" s="1178"/>
    </row>
    <row r="105" spans="1:79" ht="20.25" customHeight="1">
      <c r="B105" s="1323" t="s">
        <v>854</v>
      </c>
      <c r="C105" s="1324">
        <v>2</v>
      </c>
      <c r="D105" s="1325">
        <v>2</v>
      </c>
      <c r="E105" s="1326">
        <v>4</v>
      </c>
      <c r="F105" s="1349"/>
      <c r="G105" s="1344"/>
      <c r="H105" s="1344"/>
      <c r="I105" s="1345"/>
      <c r="J105" s="1178"/>
      <c r="K105" s="1178"/>
      <c r="L105" s="1178"/>
      <c r="M105" s="1178"/>
      <c r="N105" s="1271"/>
      <c r="O105" s="1178"/>
      <c r="P105" s="1178"/>
      <c r="Q105" s="1178"/>
      <c r="R105" s="1178"/>
      <c r="S105" s="1178"/>
      <c r="T105" s="1178"/>
      <c r="U105" s="1178"/>
      <c r="V105" s="1178"/>
      <c r="W105" s="1178"/>
      <c r="X105" s="1178"/>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c r="AR105" s="1178"/>
      <c r="AS105" s="1178"/>
      <c r="AT105" s="1178"/>
      <c r="AU105" s="1178"/>
      <c r="AV105" s="1178"/>
      <c r="AW105" s="1178"/>
      <c r="AX105" s="1178"/>
      <c r="AY105" s="1178"/>
      <c r="AZ105" s="1178"/>
      <c r="BA105" s="1178"/>
      <c r="BB105" s="1178"/>
      <c r="BC105" s="1178"/>
      <c r="BD105" s="1178"/>
      <c r="BE105" s="1178"/>
      <c r="BF105" s="1178"/>
      <c r="BG105" s="1178"/>
      <c r="BH105" s="1178"/>
      <c r="BI105" s="1178"/>
      <c r="BJ105" s="1178"/>
      <c r="BK105" s="1178"/>
      <c r="BL105" s="1178"/>
      <c r="BM105" s="1178"/>
      <c r="BN105" s="1178"/>
      <c r="BO105" s="1178"/>
      <c r="BP105" s="1178"/>
      <c r="BQ105" s="1178"/>
      <c r="BR105" s="1178"/>
      <c r="BS105" s="1178"/>
      <c r="BT105" s="1178"/>
      <c r="BU105" s="1178"/>
      <c r="BV105" s="1178"/>
      <c r="BW105" s="1178"/>
      <c r="BX105" s="1178"/>
      <c r="BY105" s="1178"/>
      <c r="BZ105" s="1178"/>
      <c r="CA105" s="1178"/>
    </row>
    <row r="106" spans="1:79" ht="39" customHeight="1" thickBot="1">
      <c r="B106" s="1329" t="s">
        <v>855</v>
      </c>
      <c r="C106" s="1330">
        <v>3</v>
      </c>
      <c r="D106" s="1331">
        <v>2</v>
      </c>
      <c r="E106" s="1332">
        <v>6</v>
      </c>
      <c r="F106" s="1350"/>
      <c r="G106" s="1346"/>
      <c r="H106" s="1346"/>
      <c r="I106" s="1347"/>
      <c r="J106" s="1178"/>
      <c r="K106" s="1178"/>
      <c r="L106" s="1178"/>
      <c r="M106" s="1178"/>
      <c r="N106" s="1271"/>
      <c r="O106" s="1178"/>
      <c r="P106" s="1178"/>
      <c r="Q106" s="1178"/>
      <c r="R106" s="1178"/>
      <c r="S106" s="1178"/>
      <c r="T106" s="1178"/>
      <c r="U106" s="1178"/>
      <c r="V106" s="1178"/>
      <c r="W106" s="1178"/>
      <c r="X106" s="1178"/>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178"/>
      <c r="AS106" s="1178"/>
      <c r="AT106" s="1178"/>
      <c r="AU106" s="1178"/>
      <c r="AV106" s="1178"/>
      <c r="AW106" s="1178"/>
      <c r="AX106" s="1178"/>
      <c r="AY106" s="1178"/>
      <c r="AZ106" s="1178"/>
      <c r="BA106" s="1178"/>
      <c r="BB106" s="1178"/>
      <c r="BC106" s="1178"/>
      <c r="BD106" s="1178"/>
      <c r="BE106" s="1178"/>
      <c r="BF106" s="1178"/>
      <c r="BG106" s="1178"/>
      <c r="BH106" s="1178"/>
      <c r="BI106" s="1178"/>
      <c r="BJ106" s="1178"/>
      <c r="BK106" s="1178"/>
      <c r="BL106" s="1178"/>
      <c r="BM106" s="1178"/>
      <c r="BN106" s="1178"/>
      <c r="BO106" s="1178"/>
      <c r="BP106" s="1178"/>
      <c r="BQ106" s="1178"/>
      <c r="BR106" s="1178"/>
      <c r="BS106" s="1178"/>
      <c r="BT106" s="1178"/>
      <c r="BU106" s="1178"/>
      <c r="BV106" s="1178"/>
      <c r="BW106" s="1178"/>
      <c r="BX106" s="1178"/>
      <c r="BY106" s="1178"/>
      <c r="BZ106" s="1178"/>
      <c r="CA106" s="1178"/>
    </row>
    <row r="107" spans="1:79" ht="9" customHeight="1">
      <c r="B107" s="1339"/>
      <c r="C107" s="1340"/>
      <c r="D107" s="1340"/>
      <c r="E107" s="1340"/>
      <c r="F107" s="1360"/>
      <c r="G107" s="1297"/>
      <c r="H107" s="1297"/>
      <c r="I107" s="1178"/>
      <c r="J107" s="1178"/>
      <c r="K107" s="1178"/>
      <c r="L107" s="1178"/>
      <c r="M107" s="1178"/>
      <c r="N107" s="1271"/>
      <c r="O107" s="1178"/>
      <c r="P107" s="1178"/>
      <c r="Q107" s="1178"/>
      <c r="R107" s="1178"/>
      <c r="S107" s="1178"/>
      <c r="T107" s="1178"/>
      <c r="U107" s="1178"/>
      <c r="V107" s="1178"/>
      <c r="W107" s="1178"/>
      <c r="X107" s="1178"/>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c r="AR107" s="1178"/>
      <c r="AS107" s="1178"/>
      <c r="AT107" s="1178"/>
      <c r="AU107" s="1178"/>
      <c r="AV107" s="1178"/>
      <c r="AW107" s="1178"/>
      <c r="AX107" s="1178"/>
      <c r="AY107" s="1178"/>
      <c r="AZ107" s="1178"/>
      <c r="BA107" s="1178"/>
      <c r="BB107" s="1178"/>
      <c r="BC107" s="1178"/>
      <c r="BD107" s="1178"/>
      <c r="BE107" s="1178"/>
      <c r="BF107" s="1178"/>
      <c r="BG107" s="1178"/>
      <c r="BH107" s="1178"/>
      <c r="BI107" s="1178"/>
      <c r="BJ107" s="1178"/>
      <c r="BK107" s="1178"/>
      <c r="BL107" s="1178"/>
      <c r="BM107" s="1178"/>
      <c r="BN107" s="1178"/>
      <c r="BO107" s="1178"/>
      <c r="BP107" s="1178"/>
      <c r="BQ107" s="1178"/>
      <c r="BR107" s="1178"/>
      <c r="BS107" s="1178"/>
      <c r="BT107" s="1178"/>
      <c r="BU107" s="1178"/>
      <c r="BV107" s="1178"/>
      <c r="BW107" s="1178"/>
      <c r="BX107" s="1178"/>
      <c r="BY107" s="1178"/>
      <c r="BZ107" s="1178"/>
      <c r="CA107" s="1178"/>
    </row>
    <row r="108" spans="1:79" ht="18" customHeight="1">
      <c r="A108" s="1253">
        <v>10</v>
      </c>
      <c r="B108" s="1293" t="s">
        <v>856</v>
      </c>
      <c r="C108" s="1294"/>
      <c r="D108" s="1294"/>
      <c r="E108" s="1294"/>
      <c r="F108" s="1360"/>
      <c r="G108" s="1297"/>
      <c r="H108" s="1297"/>
      <c r="I108" s="1178"/>
      <c r="J108" s="1178"/>
      <c r="K108" s="1178"/>
      <c r="L108" s="1178"/>
      <c r="M108" s="1178"/>
      <c r="N108" s="1271"/>
      <c r="O108" s="1178"/>
      <c r="P108" s="1178"/>
      <c r="Q108" s="1178"/>
      <c r="R108" s="1178"/>
      <c r="S108" s="1178"/>
      <c r="T108" s="1178"/>
      <c r="U108" s="1178"/>
      <c r="V108" s="1178"/>
      <c r="W108" s="1178"/>
      <c r="X108" s="1178"/>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178"/>
      <c r="AS108" s="1178"/>
      <c r="AT108" s="1178"/>
      <c r="AU108" s="1178"/>
      <c r="AV108" s="1178"/>
      <c r="AW108" s="1178"/>
      <c r="AX108" s="1178"/>
      <c r="AY108" s="1178"/>
      <c r="AZ108" s="1178"/>
      <c r="BA108" s="1178"/>
      <c r="BB108" s="1178"/>
      <c r="BC108" s="1178"/>
      <c r="BD108" s="1178"/>
      <c r="BE108" s="1178"/>
      <c r="BF108" s="1178"/>
      <c r="BG108" s="1178"/>
      <c r="BH108" s="1178"/>
      <c r="BI108" s="1178"/>
      <c r="BJ108" s="1178"/>
      <c r="BK108" s="1178"/>
      <c r="BL108" s="1178"/>
      <c r="BM108" s="1178"/>
      <c r="BN108" s="1178"/>
      <c r="BO108" s="1178"/>
      <c r="BP108" s="1178"/>
      <c r="BQ108" s="1178"/>
      <c r="BR108" s="1178"/>
      <c r="BS108" s="1178"/>
      <c r="BT108" s="1178"/>
      <c r="BU108" s="1178"/>
      <c r="BV108" s="1178"/>
      <c r="BW108" s="1178"/>
      <c r="BX108" s="1178"/>
      <c r="BY108" s="1178"/>
      <c r="BZ108" s="1178"/>
      <c r="CA108" s="1178"/>
    </row>
    <row r="109" spans="1:79" ht="35.25" customHeight="1">
      <c r="B109" s="1298" t="s">
        <v>857</v>
      </c>
      <c r="C109" s="1299"/>
      <c r="D109" s="1299"/>
      <c r="E109" s="1300"/>
      <c r="F109" s="1360"/>
      <c r="G109" s="1297"/>
      <c r="H109" s="1297"/>
      <c r="I109" s="1178"/>
      <c r="J109" s="1178"/>
      <c r="K109" s="1178"/>
      <c r="L109" s="1178"/>
      <c r="M109" s="1178"/>
      <c r="N109" s="1271"/>
      <c r="O109" s="1178"/>
      <c r="P109" s="1178"/>
      <c r="Q109" s="1178"/>
      <c r="R109" s="1178"/>
      <c r="S109" s="1178"/>
      <c r="T109" s="1178"/>
      <c r="U109" s="1178"/>
      <c r="V109" s="1178"/>
      <c r="W109" s="1178"/>
      <c r="X109" s="1178"/>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178"/>
      <c r="AS109" s="1178"/>
      <c r="AT109" s="1178"/>
      <c r="AU109" s="1178"/>
      <c r="AV109" s="1178"/>
      <c r="AW109" s="1178"/>
      <c r="AX109" s="1178"/>
      <c r="AY109" s="1178"/>
      <c r="AZ109" s="1178"/>
      <c r="BA109" s="1178"/>
      <c r="BB109" s="1178"/>
      <c r="BC109" s="1178"/>
      <c r="BD109" s="1178"/>
      <c r="BE109" s="1178"/>
      <c r="BF109" s="1178"/>
      <c r="BG109" s="1178"/>
      <c r="BH109" s="1178"/>
      <c r="BI109" s="1178"/>
      <c r="BJ109" s="1178"/>
      <c r="BK109" s="1178"/>
      <c r="BL109" s="1178"/>
      <c r="BM109" s="1178"/>
      <c r="BN109" s="1178"/>
      <c r="BO109" s="1178"/>
      <c r="BP109" s="1178"/>
      <c r="BQ109" s="1178"/>
      <c r="BR109" s="1178"/>
      <c r="BS109" s="1178"/>
      <c r="BT109" s="1178"/>
      <c r="BU109" s="1178"/>
      <c r="BV109" s="1178"/>
      <c r="BW109" s="1178"/>
      <c r="BX109" s="1178"/>
      <c r="BY109" s="1178"/>
      <c r="BZ109" s="1178"/>
      <c r="CA109" s="1178"/>
    </row>
    <row r="110" spans="1:79" ht="16.5" customHeight="1" thickBot="1">
      <c r="B110" s="1293" t="s">
        <v>841</v>
      </c>
      <c r="C110" s="1301"/>
      <c r="F110" s="1360"/>
      <c r="G110" s="1297"/>
      <c r="H110" s="1297"/>
      <c r="I110" s="1178"/>
      <c r="J110" s="1178"/>
      <c r="K110" s="1178"/>
      <c r="L110" s="1178"/>
      <c r="M110" s="1178"/>
      <c r="N110" s="1271"/>
      <c r="O110" s="1178"/>
      <c r="P110" s="1178"/>
      <c r="Q110" s="1178"/>
      <c r="R110" s="1178"/>
      <c r="S110" s="1178"/>
      <c r="T110" s="1178"/>
      <c r="U110" s="1178"/>
      <c r="V110" s="1178"/>
      <c r="W110" s="1178"/>
      <c r="X110" s="1178"/>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c r="AR110" s="1178"/>
      <c r="AS110" s="1178"/>
      <c r="AT110" s="1178"/>
      <c r="AU110" s="1178"/>
      <c r="AV110" s="1178"/>
      <c r="AW110" s="1178"/>
      <c r="AX110" s="1178"/>
      <c r="AY110" s="1178"/>
      <c r="AZ110" s="1178"/>
      <c r="BA110" s="1178"/>
      <c r="BB110" s="1178"/>
      <c r="BC110" s="1178"/>
      <c r="BD110" s="1178"/>
      <c r="BE110" s="1178"/>
      <c r="BF110" s="1178"/>
      <c r="BG110" s="1178"/>
      <c r="BH110" s="1178"/>
      <c r="BI110" s="1178"/>
      <c r="BJ110" s="1178"/>
      <c r="BK110" s="1178"/>
      <c r="BL110" s="1178"/>
      <c r="BM110" s="1178"/>
      <c r="BN110" s="1178"/>
      <c r="BO110" s="1178"/>
      <c r="BP110" s="1178"/>
      <c r="BQ110" s="1178"/>
      <c r="BR110" s="1178"/>
      <c r="BS110" s="1178"/>
      <c r="BT110" s="1178"/>
      <c r="BU110" s="1178"/>
      <c r="BV110" s="1178"/>
      <c r="BW110" s="1178"/>
      <c r="BX110" s="1178"/>
      <c r="BY110" s="1178"/>
      <c r="BZ110" s="1178"/>
      <c r="CA110" s="1178"/>
    </row>
    <row r="111" spans="1:79" ht="33.75" customHeight="1" thickBot="1">
      <c r="B111" s="1352" t="s">
        <v>811</v>
      </c>
      <c r="C111" s="1353" t="s">
        <v>812</v>
      </c>
      <c r="D111" s="1353" t="s">
        <v>813</v>
      </c>
      <c r="E111" s="1354" t="s">
        <v>814</v>
      </c>
      <c r="F111" s="1348" t="s">
        <v>815</v>
      </c>
      <c r="G111" s="1341">
        <v>5</v>
      </c>
      <c r="H111" s="1297"/>
      <c r="I111" s="1178"/>
      <c r="J111" s="1178"/>
      <c r="K111" s="1178"/>
      <c r="L111" s="1178"/>
      <c r="M111" s="1178"/>
      <c r="N111" s="1271"/>
      <c r="O111" s="1178"/>
      <c r="P111" s="1178"/>
      <c r="Q111" s="1178"/>
      <c r="R111" s="1178"/>
      <c r="S111" s="1178"/>
      <c r="T111" s="1178"/>
      <c r="U111" s="1178"/>
      <c r="V111" s="1178"/>
      <c r="W111" s="1178"/>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178"/>
      <c r="AS111" s="1178"/>
      <c r="AT111" s="1178"/>
      <c r="AU111" s="1178"/>
      <c r="AV111" s="1178"/>
      <c r="AW111" s="1178"/>
      <c r="AX111" s="1178"/>
      <c r="AY111" s="1178"/>
      <c r="AZ111" s="1178"/>
      <c r="BA111" s="1178"/>
      <c r="BB111" s="1178"/>
      <c r="BC111" s="1178"/>
      <c r="BD111" s="1178"/>
      <c r="BE111" s="1178"/>
      <c r="BF111" s="1178"/>
      <c r="BG111" s="1178"/>
      <c r="BH111" s="1178"/>
      <c r="BI111" s="1178"/>
      <c r="BJ111" s="1178"/>
      <c r="BK111" s="1178"/>
      <c r="BL111" s="1178"/>
      <c r="BM111" s="1178"/>
      <c r="BN111" s="1178"/>
      <c r="BO111" s="1178"/>
      <c r="BP111" s="1178"/>
      <c r="BQ111" s="1178"/>
      <c r="BR111" s="1178"/>
      <c r="BS111" s="1178"/>
      <c r="BT111" s="1178"/>
      <c r="BU111" s="1178"/>
      <c r="BV111" s="1178"/>
      <c r="BW111" s="1178"/>
      <c r="BX111" s="1178"/>
      <c r="BY111" s="1178"/>
      <c r="BZ111" s="1178"/>
      <c r="CA111" s="1178"/>
    </row>
    <row r="112" spans="1:79" ht="26.25" customHeight="1">
      <c r="B112" s="1323" t="s">
        <v>846</v>
      </c>
      <c r="C112" s="1355" t="s">
        <v>847</v>
      </c>
      <c r="D112" s="1356"/>
      <c r="E112" s="1357" t="s">
        <v>792</v>
      </c>
      <c r="F112" s="1349"/>
      <c r="G112" s="1342"/>
      <c r="H112" s="1342"/>
      <c r="I112" s="1343"/>
      <c r="J112" s="1178"/>
      <c r="K112" s="1178"/>
      <c r="L112" s="1178"/>
      <c r="M112" s="1178"/>
      <c r="N112" s="1271"/>
      <c r="O112" s="1178"/>
      <c r="P112" s="1178"/>
      <c r="Q112" s="1178"/>
      <c r="R112" s="1178"/>
      <c r="S112" s="1178"/>
      <c r="T112" s="1178"/>
      <c r="U112" s="1178"/>
      <c r="V112" s="1178"/>
      <c r="W112" s="1178"/>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178"/>
      <c r="AS112" s="1178"/>
      <c r="AT112" s="1178"/>
      <c r="AU112" s="1178"/>
      <c r="AV112" s="1178"/>
      <c r="AW112" s="1178"/>
      <c r="AX112" s="1178"/>
      <c r="AY112" s="1178"/>
      <c r="AZ112" s="1178"/>
      <c r="BA112" s="1178"/>
      <c r="BB112" s="1178"/>
      <c r="BC112" s="1178"/>
      <c r="BD112" s="1178"/>
      <c r="BE112" s="1178"/>
      <c r="BF112" s="1178"/>
      <c r="BG112" s="1178"/>
      <c r="BH112" s="1178"/>
      <c r="BI112" s="1178"/>
      <c r="BJ112" s="1178"/>
      <c r="BK112" s="1178"/>
      <c r="BL112" s="1178"/>
      <c r="BM112" s="1178"/>
      <c r="BN112" s="1178"/>
      <c r="BO112" s="1178"/>
      <c r="BP112" s="1178"/>
      <c r="BQ112" s="1178"/>
      <c r="BR112" s="1178"/>
      <c r="BS112" s="1178"/>
      <c r="BT112" s="1178"/>
      <c r="BU112" s="1178"/>
      <c r="BV112" s="1178"/>
      <c r="BW112" s="1178"/>
      <c r="BX112" s="1178"/>
      <c r="BY112" s="1178"/>
      <c r="BZ112" s="1178"/>
      <c r="CA112" s="1178"/>
    </row>
    <row r="113" spans="1:79" ht="27" customHeight="1" thickBot="1">
      <c r="B113" s="1329" t="s">
        <v>848</v>
      </c>
      <c r="C113" s="1358">
        <v>5</v>
      </c>
      <c r="D113" s="1331">
        <v>1</v>
      </c>
      <c r="E113" s="1332">
        <v>5</v>
      </c>
      <c r="F113" s="1350"/>
      <c r="G113" s="1346"/>
      <c r="H113" s="1346"/>
      <c r="I113" s="1347"/>
      <c r="J113" s="1178"/>
      <c r="K113" s="1178"/>
      <c r="L113" s="1178"/>
      <c r="M113" s="1178"/>
      <c r="N113" s="1271"/>
      <c r="O113" s="1178"/>
      <c r="P113" s="1178"/>
      <c r="Q113" s="1178"/>
      <c r="R113" s="1178"/>
      <c r="S113" s="1178"/>
      <c r="T113" s="1178"/>
      <c r="U113" s="1178"/>
      <c r="V113" s="1178"/>
      <c r="W113" s="1178"/>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178"/>
      <c r="AS113" s="1178"/>
      <c r="AT113" s="1178"/>
      <c r="AU113" s="1178"/>
      <c r="AV113" s="1178"/>
      <c r="AW113" s="1178"/>
      <c r="AX113" s="1178"/>
      <c r="AY113" s="1178"/>
      <c r="AZ113" s="1178"/>
      <c r="BA113" s="1178"/>
      <c r="BB113" s="1178"/>
      <c r="BC113" s="1178"/>
      <c r="BD113" s="1178"/>
      <c r="BE113" s="1178"/>
      <c r="BF113" s="1178"/>
      <c r="BG113" s="1178"/>
      <c r="BH113" s="1178"/>
      <c r="BI113" s="1178"/>
      <c r="BJ113" s="1178"/>
      <c r="BK113" s="1178"/>
      <c r="BL113" s="1178"/>
      <c r="BM113" s="1178"/>
      <c r="BN113" s="1178"/>
      <c r="BO113" s="1178"/>
      <c r="BP113" s="1178"/>
      <c r="BQ113" s="1178"/>
      <c r="BR113" s="1178"/>
      <c r="BS113" s="1178"/>
      <c r="BT113" s="1178"/>
      <c r="BU113" s="1178"/>
      <c r="BV113" s="1178"/>
      <c r="BW113" s="1178"/>
      <c r="BX113" s="1178"/>
      <c r="BY113" s="1178"/>
      <c r="BZ113" s="1178"/>
      <c r="CA113" s="1178"/>
    </row>
    <row r="114" spans="1:79" ht="8.25" customHeight="1">
      <c r="B114" s="1293"/>
      <c r="C114" s="1294"/>
      <c r="D114" s="1294"/>
      <c r="E114" s="1294"/>
      <c r="F114" s="1294"/>
      <c r="G114" s="1297"/>
      <c r="H114" s="1297"/>
      <c r="I114" s="1178"/>
      <c r="J114" s="1178"/>
      <c r="K114" s="1178"/>
      <c r="L114" s="1178"/>
      <c r="M114" s="1178"/>
      <c r="N114" s="1271"/>
      <c r="O114" s="1178"/>
      <c r="P114" s="1178"/>
      <c r="Q114" s="1178"/>
      <c r="R114" s="1178"/>
      <c r="S114" s="1178"/>
      <c r="T114" s="1178"/>
      <c r="U114" s="1178"/>
      <c r="V114" s="1178"/>
      <c r="W114" s="1178"/>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178"/>
      <c r="AS114" s="1178"/>
      <c r="AT114" s="1178"/>
      <c r="AU114" s="1178"/>
      <c r="AV114" s="1178"/>
      <c r="AW114" s="1178"/>
      <c r="AX114" s="1178"/>
      <c r="AY114" s="1178"/>
      <c r="AZ114" s="1178"/>
      <c r="BA114" s="1178"/>
      <c r="BB114" s="1178"/>
      <c r="BC114" s="1178"/>
      <c r="BD114" s="1178"/>
      <c r="BE114" s="1178"/>
      <c r="BF114" s="1178"/>
      <c r="BG114" s="1178"/>
      <c r="BH114" s="1178"/>
      <c r="BI114" s="1178"/>
      <c r="BJ114" s="1178"/>
      <c r="BK114" s="1178"/>
      <c r="BL114" s="1178"/>
      <c r="BM114" s="1178"/>
      <c r="BN114" s="1178"/>
      <c r="BO114" s="1178"/>
      <c r="BP114" s="1178"/>
      <c r="BQ114" s="1178"/>
      <c r="BR114" s="1178"/>
      <c r="BS114" s="1178"/>
      <c r="BT114" s="1178"/>
      <c r="BU114" s="1178"/>
      <c r="BV114" s="1178"/>
      <c r="BW114" s="1178"/>
      <c r="BX114" s="1178"/>
      <c r="BY114" s="1178"/>
      <c r="BZ114" s="1178"/>
      <c r="CA114" s="1178"/>
    </row>
    <row r="115" spans="1:79" ht="18" customHeight="1">
      <c r="A115" s="1253">
        <v>11</v>
      </c>
      <c r="B115" s="1293" t="s">
        <v>858</v>
      </c>
      <c r="C115" s="1294"/>
      <c r="D115" s="1294"/>
      <c r="E115" s="1294"/>
      <c r="F115" s="1360"/>
      <c r="G115" s="1297"/>
      <c r="H115" s="1297"/>
      <c r="I115" s="1178"/>
      <c r="J115" s="1178"/>
      <c r="K115" s="1178"/>
      <c r="L115" s="1178"/>
      <c r="M115" s="1178"/>
      <c r="N115" s="1271"/>
      <c r="O115" s="1178"/>
      <c r="P115" s="1178"/>
      <c r="Q115" s="1178"/>
      <c r="R115" s="1178"/>
      <c r="S115" s="1178"/>
      <c r="T115" s="1178"/>
      <c r="U115" s="1178"/>
      <c r="V115" s="1178"/>
      <c r="W115" s="1178"/>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178"/>
      <c r="AS115" s="1178"/>
      <c r="AT115" s="1178"/>
      <c r="AU115" s="1178"/>
      <c r="AV115" s="1178"/>
      <c r="AW115" s="1178"/>
      <c r="AX115" s="1178"/>
      <c r="AY115" s="1178"/>
      <c r="AZ115" s="1178"/>
      <c r="BA115" s="1178"/>
      <c r="BB115" s="1178"/>
      <c r="BC115" s="1178"/>
      <c r="BD115" s="1178"/>
      <c r="BE115" s="1178"/>
      <c r="BF115" s="1178"/>
      <c r="BG115" s="1178"/>
      <c r="BH115" s="1178"/>
      <c r="BI115" s="1178"/>
      <c r="BJ115" s="1178"/>
      <c r="BK115" s="1178"/>
      <c r="BL115" s="1178"/>
      <c r="BM115" s="1178"/>
      <c r="BN115" s="1178"/>
      <c r="BO115" s="1178"/>
      <c r="BP115" s="1178"/>
      <c r="BQ115" s="1178"/>
      <c r="BR115" s="1178"/>
      <c r="BS115" s="1178"/>
      <c r="BT115" s="1178"/>
      <c r="BU115" s="1178"/>
      <c r="BV115" s="1178"/>
      <c r="BW115" s="1178"/>
      <c r="BX115" s="1178"/>
      <c r="BY115" s="1178"/>
      <c r="BZ115" s="1178"/>
      <c r="CA115" s="1178"/>
    </row>
    <row r="116" spans="1:79" ht="35.25" customHeight="1">
      <c r="B116" s="1298" t="s">
        <v>859</v>
      </c>
      <c r="C116" s="1299"/>
      <c r="D116" s="1299"/>
      <c r="E116" s="1300"/>
      <c r="F116" s="1360"/>
      <c r="G116" s="1297"/>
      <c r="H116" s="1297"/>
      <c r="I116" s="1178"/>
      <c r="J116" s="1178"/>
      <c r="K116" s="1178"/>
      <c r="L116" s="1178"/>
      <c r="M116" s="1178"/>
      <c r="N116" s="1271"/>
      <c r="O116" s="1178"/>
      <c r="P116" s="1178"/>
      <c r="Q116" s="1178"/>
      <c r="R116" s="1178"/>
      <c r="S116" s="1178"/>
      <c r="T116" s="1178"/>
      <c r="U116" s="1178"/>
      <c r="V116" s="1178"/>
      <c r="W116" s="1178"/>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178"/>
      <c r="AS116" s="1178"/>
      <c r="AT116" s="1178"/>
      <c r="AU116" s="1178"/>
      <c r="AV116" s="1178"/>
      <c r="AW116" s="1178"/>
      <c r="AX116" s="1178"/>
      <c r="AY116" s="1178"/>
      <c r="AZ116" s="1178"/>
      <c r="BA116" s="1178"/>
      <c r="BB116" s="1178"/>
      <c r="BC116" s="1178"/>
      <c r="BD116" s="1178"/>
      <c r="BE116" s="1178"/>
      <c r="BF116" s="1178"/>
      <c r="BG116" s="1178"/>
      <c r="BH116" s="1178"/>
      <c r="BI116" s="1178"/>
      <c r="BJ116" s="1178"/>
      <c r="BK116" s="1178"/>
      <c r="BL116" s="1178"/>
      <c r="BM116" s="1178"/>
      <c r="BN116" s="1178"/>
      <c r="BO116" s="1178"/>
      <c r="BP116" s="1178"/>
      <c r="BQ116" s="1178"/>
      <c r="BR116" s="1178"/>
      <c r="BS116" s="1178"/>
      <c r="BT116" s="1178"/>
      <c r="BU116" s="1178"/>
      <c r="BV116" s="1178"/>
      <c r="BW116" s="1178"/>
      <c r="BX116" s="1178"/>
      <c r="BY116" s="1178"/>
      <c r="BZ116" s="1178"/>
      <c r="CA116" s="1178"/>
    </row>
    <row r="117" spans="1:79" ht="16.5" customHeight="1" thickBot="1">
      <c r="B117" s="1293" t="s">
        <v>810</v>
      </c>
      <c r="C117" s="1301"/>
      <c r="F117" s="1360"/>
      <c r="G117" s="1297"/>
      <c r="H117" s="1297"/>
      <c r="I117" s="1178"/>
      <c r="J117" s="1178"/>
      <c r="K117" s="1178"/>
      <c r="L117" s="1178"/>
      <c r="M117" s="1178"/>
      <c r="N117" s="1271"/>
      <c r="O117" s="1178"/>
      <c r="P117" s="1178"/>
      <c r="Q117" s="1178"/>
      <c r="R117" s="1178"/>
      <c r="S117" s="1178"/>
      <c r="T117" s="1178"/>
      <c r="U117" s="1178"/>
      <c r="V117" s="1178"/>
      <c r="W117" s="1178"/>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178"/>
      <c r="AS117" s="1178"/>
      <c r="AT117" s="1178"/>
      <c r="AU117" s="1178"/>
      <c r="AV117" s="1178"/>
      <c r="AW117" s="1178"/>
      <c r="AX117" s="1178"/>
      <c r="AY117" s="1178"/>
      <c r="AZ117" s="1178"/>
      <c r="BA117" s="1178"/>
      <c r="BB117" s="1178"/>
      <c r="BC117" s="1178"/>
      <c r="BD117" s="1178"/>
      <c r="BE117" s="1178"/>
      <c r="BF117" s="1178"/>
      <c r="BG117" s="1178"/>
      <c r="BH117" s="1178"/>
      <c r="BI117" s="1178"/>
      <c r="BJ117" s="1178"/>
      <c r="BK117" s="1178"/>
      <c r="BL117" s="1178"/>
      <c r="BM117" s="1178"/>
      <c r="BN117" s="1178"/>
      <c r="BO117" s="1178"/>
      <c r="BP117" s="1178"/>
      <c r="BQ117" s="1178"/>
      <c r="BR117" s="1178"/>
      <c r="BS117" s="1178"/>
      <c r="BT117" s="1178"/>
      <c r="BU117" s="1178"/>
      <c r="BV117" s="1178"/>
      <c r="BW117" s="1178"/>
      <c r="BX117" s="1178"/>
      <c r="BY117" s="1178"/>
      <c r="BZ117" s="1178"/>
      <c r="CA117" s="1178"/>
    </row>
    <row r="118" spans="1:79" ht="33.75" customHeight="1" thickBot="1">
      <c r="B118" s="1361" t="s">
        <v>811</v>
      </c>
      <c r="C118" s="1362" t="s">
        <v>812</v>
      </c>
      <c r="D118" s="1363" t="s">
        <v>813</v>
      </c>
      <c r="E118" s="1364" t="s">
        <v>814</v>
      </c>
      <c r="F118" s="1348" t="s">
        <v>815</v>
      </c>
      <c r="G118" s="1341">
        <v>6</v>
      </c>
      <c r="H118" s="1297"/>
      <c r="I118" s="1178"/>
      <c r="J118" s="1178"/>
      <c r="K118" s="1178"/>
      <c r="L118" s="1178"/>
      <c r="M118" s="1178"/>
      <c r="N118" s="1271"/>
      <c r="O118" s="1178"/>
      <c r="P118" s="1178"/>
      <c r="Q118" s="1178"/>
      <c r="R118" s="1178"/>
      <c r="S118" s="1178"/>
      <c r="T118" s="1178"/>
      <c r="U118" s="1178"/>
      <c r="V118" s="1178"/>
      <c r="W118" s="1178"/>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c r="AR118" s="1178"/>
      <c r="AS118" s="1178"/>
      <c r="AT118" s="1178"/>
      <c r="AU118" s="1178"/>
      <c r="AV118" s="1178"/>
      <c r="AW118" s="1178"/>
      <c r="AX118" s="1178"/>
      <c r="AY118" s="1178"/>
      <c r="AZ118" s="1178"/>
      <c r="BA118" s="1178"/>
      <c r="BB118" s="1178"/>
      <c r="BC118" s="1178"/>
      <c r="BD118" s="1178"/>
      <c r="BE118" s="1178"/>
      <c r="BF118" s="1178"/>
      <c r="BG118" s="1178"/>
      <c r="BH118" s="1178"/>
      <c r="BI118" s="1178"/>
      <c r="BJ118" s="1178"/>
      <c r="BK118" s="1178"/>
      <c r="BL118" s="1178"/>
      <c r="BM118" s="1178"/>
      <c r="BN118" s="1178"/>
      <c r="BO118" s="1178"/>
      <c r="BP118" s="1178"/>
      <c r="BQ118" s="1178"/>
      <c r="BR118" s="1178"/>
      <c r="BS118" s="1178"/>
      <c r="BT118" s="1178"/>
      <c r="BU118" s="1178"/>
      <c r="BV118" s="1178"/>
      <c r="BW118" s="1178"/>
      <c r="BX118" s="1178"/>
      <c r="BY118" s="1178"/>
      <c r="BZ118" s="1178"/>
      <c r="CA118" s="1178"/>
    </row>
    <row r="119" spans="1:79" ht="39.950000000000003" customHeight="1" thickTop="1" thickBot="1">
      <c r="B119" s="1365" t="s">
        <v>860</v>
      </c>
      <c r="C119" s="1366">
        <v>1</v>
      </c>
      <c r="D119" s="1367">
        <v>3</v>
      </c>
      <c r="E119" s="1368">
        <v>3</v>
      </c>
      <c r="F119" s="1349"/>
      <c r="G119" s="1342"/>
      <c r="H119" s="1342"/>
      <c r="I119" s="1343"/>
      <c r="J119" s="1178"/>
      <c r="K119" s="1178"/>
      <c r="L119" s="1178"/>
      <c r="M119" s="1178"/>
      <c r="N119" s="1271"/>
      <c r="O119" s="1178"/>
      <c r="P119" s="1178"/>
      <c r="Q119" s="1178"/>
      <c r="R119" s="1178"/>
      <c r="S119" s="1178"/>
      <c r="T119" s="1178"/>
      <c r="U119" s="1178"/>
      <c r="V119" s="1178"/>
      <c r="W119" s="1178"/>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c r="AR119" s="1178"/>
      <c r="AS119" s="1178"/>
      <c r="AT119" s="1178"/>
      <c r="AU119" s="1178"/>
      <c r="AV119" s="1178"/>
      <c r="AW119" s="1178"/>
      <c r="AX119" s="1178"/>
      <c r="AY119" s="1178"/>
      <c r="AZ119" s="1178"/>
      <c r="BA119" s="1178"/>
      <c r="BB119" s="1178"/>
      <c r="BC119" s="1178"/>
      <c r="BD119" s="1178"/>
      <c r="BE119" s="1178"/>
      <c r="BF119" s="1178"/>
      <c r="BG119" s="1178"/>
      <c r="BH119" s="1178"/>
      <c r="BI119" s="1178"/>
      <c r="BJ119" s="1178"/>
      <c r="BK119" s="1178"/>
      <c r="BL119" s="1178"/>
      <c r="BM119" s="1178"/>
      <c r="BN119" s="1178"/>
      <c r="BO119" s="1178"/>
      <c r="BP119" s="1178"/>
      <c r="BQ119" s="1178"/>
      <c r="BR119" s="1178"/>
      <c r="BS119" s="1178"/>
      <c r="BT119" s="1178"/>
      <c r="BU119" s="1178"/>
      <c r="BV119" s="1178"/>
      <c r="BW119" s="1178"/>
      <c r="BX119" s="1178"/>
      <c r="BY119" s="1178"/>
      <c r="BZ119" s="1178"/>
      <c r="CA119" s="1178"/>
    </row>
    <row r="120" spans="1:79" ht="27" customHeight="1" thickBot="1">
      <c r="B120" s="1369" t="s">
        <v>861</v>
      </c>
      <c r="C120" s="1370">
        <v>2</v>
      </c>
      <c r="D120" s="1371">
        <v>3</v>
      </c>
      <c r="E120" s="1370">
        <v>6</v>
      </c>
      <c r="F120" s="1349"/>
      <c r="G120" s="1344"/>
      <c r="H120" s="1344"/>
      <c r="I120" s="1345"/>
      <c r="J120" s="1178"/>
      <c r="K120" s="1178"/>
      <c r="L120" s="1178"/>
      <c r="M120" s="1178"/>
      <c r="N120" s="1271"/>
      <c r="O120" s="1178"/>
      <c r="P120" s="1178"/>
      <c r="Q120" s="1178"/>
      <c r="R120" s="1178"/>
      <c r="S120" s="1178"/>
      <c r="T120" s="1178"/>
      <c r="U120" s="1178"/>
      <c r="V120" s="1178"/>
      <c r="W120" s="1178"/>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178"/>
      <c r="AS120" s="1178"/>
      <c r="AT120" s="1178"/>
      <c r="AU120" s="1178"/>
      <c r="AV120" s="1178"/>
      <c r="AW120" s="1178"/>
      <c r="AX120" s="1178"/>
      <c r="AY120" s="1178"/>
      <c r="AZ120" s="1178"/>
      <c r="BA120" s="1178"/>
      <c r="BB120" s="1178"/>
      <c r="BC120" s="1178"/>
      <c r="BD120" s="1178"/>
      <c r="BE120" s="1178"/>
      <c r="BF120" s="1178"/>
      <c r="BG120" s="1178"/>
      <c r="BH120" s="1178"/>
      <c r="BI120" s="1178"/>
      <c r="BJ120" s="1178"/>
      <c r="BK120" s="1178"/>
      <c r="BL120" s="1178"/>
      <c r="BM120" s="1178"/>
      <c r="BN120" s="1178"/>
      <c r="BO120" s="1178"/>
      <c r="BP120" s="1178"/>
      <c r="BQ120" s="1178"/>
      <c r="BR120" s="1178"/>
      <c r="BS120" s="1178"/>
      <c r="BT120" s="1178"/>
      <c r="BU120" s="1178"/>
      <c r="BV120" s="1178"/>
      <c r="BW120" s="1178"/>
      <c r="BX120" s="1178"/>
      <c r="BY120" s="1178"/>
      <c r="BZ120" s="1178"/>
      <c r="CA120" s="1178"/>
    </row>
    <row r="121" spans="1:79" ht="27" customHeight="1" thickBot="1">
      <c r="B121" s="1369" t="s">
        <v>862</v>
      </c>
      <c r="C121" s="1372">
        <v>3</v>
      </c>
      <c r="D121" s="1373">
        <v>3</v>
      </c>
      <c r="E121" s="1372">
        <v>9</v>
      </c>
      <c r="F121" s="1350"/>
      <c r="G121" s="1346"/>
      <c r="H121" s="1346"/>
      <c r="I121" s="1347"/>
      <c r="J121" s="1178"/>
      <c r="K121" s="1178"/>
      <c r="L121" s="1178"/>
      <c r="M121" s="1178"/>
      <c r="N121" s="1271"/>
      <c r="O121" s="1178"/>
      <c r="P121" s="1178"/>
      <c r="Q121" s="1178"/>
      <c r="R121" s="1178"/>
      <c r="S121" s="1178"/>
      <c r="T121" s="1178"/>
      <c r="U121" s="1178"/>
      <c r="V121" s="1178"/>
      <c r="W121" s="1178"/>
      <c r="X121" s="1178"/>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c r="AR121" s="1178"/>
      <c r="AS121" s="1178"/>
      <c r="AT121" s="1178"/>
      <c r="AU121" s="1178"/>
      <c r="AV121" s="1178"/>
      <c r="AW121" s="1178"/>
      <c r="AX121" s="1178"/>
      <c r="AY121" s="1178"/>
      <c r="AZ121" s="1178"/>
      <c r="BA121" s="1178"/>
      <c r="BB121" s="1178"/>
      <c r="BC121" s="1178"/>
      <c r="BD121" s="1178"/>
      <c r="BE121" s="1178"/>
      <c r="BF121" s="1178"/>
      <c r="BG121" s="1178"/>
      <c r="BH121" s="1178"/>
      <c r="BI121" s="1178"/>
      <c r="BJ121" s="1178"/>
      <c r="BK121" s="1178"/>
      <c r="BL121" s="1178"/>
      <c r="BM121" s="1178"/>
      <c r="BN121" s="1178"/>
      <c r="BO121" s="1178"/>
      <c r="BP121" s="1178"/>
      <c r="BQ121" s="1178"/>
      <c r="BR121" s="1178"/>
      <c r="BS121" s="1178"/>
      <c r="BT121" s="1178"/>
      <c r="BU121" s="1178"/>
      <c r="BV121" s="1178"/>
      <c r="BW121" s="1178"/>
      <c r="BX121" s="1178"/>
      <c r="BY121" s="1178"/>
      <c r="BZ121" s="1178"/>
      <c r="CA121" s="1178"/>
    </row>
    <row r="122" spans="1:79" ht="9" customHeight="1">
      <c r="B122" s="1339"/>
      <c r="C122" s="1359"/>
      <c r="D122" s="1359"/>
      <c r="E122" s="1359"/>
      <c r="F122" s="1360"/>
      <c r="G122" s="1297"/>
      <c r="H122" s="1297"/>
      <c r="I122" s="1178"/>
      <c r="J122" s="1178"/>
      <c r="K122" s="1178"/>
      <c r="L122" s="1178"/>
      <c r="M122" s="1178"/>
      <c r="N122" s="1271"/>
      <c r="O122" s="1178"/>
      <c r="P122" s="1178"/>
      <c r="Q122" s="1178"/>
      <c r="R122" s="1178"/>
      <c r="S122" s="1178"/>
      <c r="T122" s="1178"/>
      <c r="U122" s="1178"/>
      <c r="V122" s="1178"/>
      <c r="W122" s="1178"/>
      <c r="X122" s="1178"/>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178"/>
      <c r="AS122" s="1178"/>
      <c r="AT122" s="1178"/>
      <c r="AU122" s="1178"/>
      <c r="AV122" s="1178"/>
      <c r="AW122" s="1178"/>
      <c r="AX122" s="1178"/>
      <c r="AY122" s="1178"/>
      <c r="AZ122" s="1178"/>
      <c r="BA122" s="1178"/>
      <c r="BB122" s="1178"/>
      <c r="BC122" s="1178"/>
      <c r="BD122" s="1178"/>
      <c r="BE122" s="1178"/>
      <c r="BF122" s="1178"/>
      <c r="BG122" s="1178"/>
      <c r="BH122" s="1178"/>
      <c r="BI122" s="1178"/>
      <c r="BJ122" s="1178"/>
      <c r="BK122" s="1178"/>
      <c r="BL122" s="1178"/>
      <c r="BM122" s="1178"/>
      <c r="BN122" s="1178"/>
      <c r="BO122" s="1178"/>
      <c r="BP122" s="1178"/>
      <c r="BQ122" s="1178"/>
      <c r="BR122" s="1178"/>
      <c r="BS122" s="1178"/>
      <c r="BT122" s="1178"/>
      <c r="BU122" s="1178"/>
      <c r="BV122" s="1178"/>
      <c r="BW122" s="1178"/>
      <c r="BX122" s="1178"/>
      <c r="BY122" s="1178"/>
      <c r="BZ122" s="1178"/>
      <c r="CA122" s="1178"/>
    </row>
    <row r="123" spans="1:79" ht="18" customHeight="1">
      <c r="A123" s="1253">
        <v>12</v>
      </c>
      <c r="B123" s="1293" t="s">
        <v>863</v>
      </c>
      <c r="C123" s="1294"/>
      <c r="D123" s="1294"/>
      <c r="E123" s="1294"/>
      <c r="F123" s="1360"/>
      <c r="G123" s="1297"/>
      <c r="H123" s="1297"/>
      <c r="I123" s="1178"/>
      <c r="J123" s="1178"/>
      <c r="K123" s="1178"/>
      <c r="L123" s="1178"/>
      <c r="M123" s="1178"/>
      <c r="N123" s="1271"/>
      <c r="O123" s="1178"/>
      <c r="P123" s="1178"/>
      <c r="Q123" s="1178"/>
      <c r="R123" s="1178"/>
      <c r="S123" s="1178"/>
      <c r="T123" s="1178"/>
      <c r="U123" s="1178"/>
      <c r="V123" s="1178"/>
      <c r="W123" s="1178"/>
      <c r="X123" s="1178"/>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c r="AR123" s="1178"/>
      <c r="AS123" s="1178"/>
      <c r="AT123" s="1178"/>
      <c r="AU123" s="1178"/>
      <c r="AV123" s="1178"/>
      <c r="AW123" s="1178"/>
      <c r="AX123" s="1178"/>
      <c r="AY123" s="1178"/>
      <c r="AZ123" s="1178"/>
      <c r="BA123" s="1178"/>
      <c r="BB123" s="1178"/>
      <c r="BC123" s="1178"/>
      <c r="BD123" s="1178"/>
      <c r="BE123" s="1178"/>
      <c r="BF123" s="1178"/>
      <c r="BG123" s="1178"/>
      <c r="BH123" s="1178"/>
      <c r="BI123" s="1178"/>
      <c r="BJ123" s="1178"/>
      <c r="BK123" s="1178"/>
      <c r="BL123" s="1178"/>
      <c r="BM123" s="1178"/>
      <c r="BN123" s="1178"/>
      <c r="BO123" s="1178"/>
      <c r="BP123" s="1178"/>
      <c r="BQ123" s="1178"/>
      <c r="BR123" s="1178"/>
      <c r="BS123" s="1178"/>
      <c r="BT123" s="1178"/>
      <c r="BU123" s="1178"/>
      <c r="BV123" s="1178"/>
      <c r="BW123" s="1178"/>
      <c r="BX123" s="1178"/>
      <c r="BY123" s="1178"/>
      <c r="BZ123" s="1178"/>
      <c r="CA123" s="1178"/>
    </row>
    <row r="124" spans="1:79" ht="35.25" customHeight="1">
      <c r="B124" s="1298" t="s">
        <v>864</v>
      </c>
      <c r="C124" s="1299"/>
      <c r="D124" s="1299"/>
      <c r="E124" s="1300"/>
      <c r="F124" s="1360"/>
      <c r="G124" s="1297"/>
      <c r="H124" s="1297"/>
      <c r="I124" s="1178"/>
      <c r="J124" s="1178"/>
      <c r="K124" s="1178"/>
      <c r="L124" s="1178"/>
      <c r="M124" s="1178"/>
      <c r="N124" s="1271"/>
      <c r="O124" s="1178"/>
      <c r="P124" s="1178"/>
      <c r="Q124" s="1178"/>
      <c r="R124" s="1178"/>
      <c r="S124" s="1178"/>
      <c r="T124" s="1178"/>
      <c r="U124" s="1178"/>
      <c r="V124" s="1178"/>
      <c r="W124" s="1178"/>
      <c r="X124" s="1178"/>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178"/>
      <c r="AS124" s="1178"/>
      <c r="AT124" s="1178"/>
      <c r="AU124" s="1178"/>
      <c r="AV124" s="1178"/>
      <c r="AW124" s="1178"/>
      <c r="AX124" s="1178"/>
      <c r="AY124" s="1178"/>
      <c r="AZ124" s="1178"/>
      <c r="BA124" s="1178"/>
      <c r="BB124" s="1178"/>
      <c r="BC124" s="1178"/>
      <c r="BD124" s="1178"/>
      <c r="BE124" s="1178"/>
      <c r="BF124" s="1178"/>
      <c r="BG124" s="1178"/>
      <c r="BH124" s="1178"/>
      <c r="BI124" s="1178"/>
      <c r="BJ124" s="1178"/>
      <c r="BK124" s="1178"/>
      <c r="BL124" s="1178"/>
      <c r="BM124" s="1178"/>
      <c r="BN124" s="1178"/>
      <c r="BO124" s="1178"/>
      <c r="BP124" s="1178"/>
      <c r="BQ124" s="1178"/>
      <c r="BR124" s="1178"/>
      <c r="BS124" s="1178"/>
      <c r="BT124" s="1178"/>
      <c r="BU124" s="1178"/>
      <c r="BV124" s="1178"/>
      <c r="BW124" s="1178"/>
      <c r="BX124" s="1178"/>
      <c r="BY124" s="1178"/>
      <c r="BZ124" s="1178"/>
      <c r="CA124" s="1178"/>
    </row>
    <row r="125" spans="1:79" ht="16.5" customHeight="1" thickBot="1">
      <c r="B125" s="1293" t="s">
        <v>810</v>
      </c>
      <c r="C125" s="1301"/>
      <c r="F125" s="1360"/>
      <c r="G125" s="1297"/>
      <c r="H125" s="1297"/>
      <c r="I125" s="1178"/>
      <c r="J125" s="1178"/>
      <c r="K125" s="1178"/>
      <c r="L125" s="1178"/>
      <c r="M125" s="1178"/>
      <c r="N125" s="1271"/>
      <c r="O125" s="1178"/>
      <c r="P125" s="1178"/>
      <c r="Q125" s="1178"/>
      <c r="R125" s="1178"/>
      <c r="S125" s="1178"/>
      <c r="T125" s="1178"/>
      <c r="U125" s="1178"/>
      <c r="V125" s="1178"/>
      <c r="W125" s="1178"/>
      <c r="X125" s="1178"/>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178"/>
      <c r="AS125" s="1178"/>
      <c r="AT125" s="1178"/>
      <c r="AU125" s="1178"/>
      <c r="AV125" s="1178"/>
      <c r="AW125" s="1178"/>
      <c r="AX125" s="1178"/>
      <c r="AY125" s="1178"/>
      <c r="AZ125" s="1178"/>
      <c r="BA125" s="1178"/>
      <c r="BB125" s="1178"/>
      <c r="BC125" s="1178"/>
      <c r="BD125" s="1178"/>
      <c r="BE125" s="1178"/>
      <c r="BF125" s="1178"/>
      <c r="BG125" s="1178"/>
      <c r="BH125" s="1178"/>
      <c r="BI125" s="1178"/>
      <c r="BJ125" s="1178"/>
      <c r="BK125" s="1178"/>
      <c r="BL125" s="1178"/>
      <c r="BM125" s="1178"/>
      <c r="BN125" s="1178"/>
      <c r="BO125" s="1178"/>
      <c r="BP125" s="1178"/>
      <c r="BQ125" s="1178"/>
      <c r="BR125" s="1178"/>
      <c r="BS125" s="1178"/>
      <c r="BT125" s="1178"/>
      <c r="BU125" s="1178"/>
      <c r="BV125" s="1178"/>
      <c r="BW125" s="1178"/>
      <c r="BX125" s="1178"/>
      <c r="BY125" s="1178"/>
      <c r="BZ125" s="1178"/>
      <c r="CA125" s="1178"/>
    </row>
    <row r="126" spans="1:79" ht="33.75" customHeight="1" thickBot="1">
      <c r="B126" s="1361" t="s">
        <v>811</v>
      </c>
      <c r="C126" s="1362" t="s">
        <v>812</v>
      </c>
      <c r="D126" s="1363" t="s">
        <v>813</v>
      </c>
      <c r="E126" s="1364" t="s">
        <v>814</v>
      </c>
      <c r="F126" s="1348" t="s">
        <v>815</v>
      </c>
      <c r="G126" s="1341">
        <v>4</v>
      </c>
      <c r="H126" s="1297"/>
      <c r="I126" s="1178"/>
      <c r="J126" s="1178"/>
      <c r="K126" s="1178"/>
      <c r="L126" s="1178"/>
      <c r="M126" s="1178"/>
      <c r="N126" s="1271"/>
      <c r="O126" s="1178"/>
      <c r="P126" s="1178"/>
      <c r="Q126" s="1178"/>
      <c r="R126" s="1178"/>
      <c r="S126" s="1178"/>
      <c r="T126" s="1178"/>
      <c r="U126" s="1178"/>
      <c r="V126" s="1178"/>
      <c r="W126" s="1178"/>
      <c r="X126" s="1178"/>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178"/>
      <c r="AS126" s="1178"/>
      <c r="AT126" s="1178"/>
      <c r="AU126" s="1178"/>
      <c r="AV126" s="1178"/>
      <c r="AW126" s="1178"/>
      <c r="AX126" s="1178"/>
      <c r="AY126" s="1178"/>
      <c r="AZ126" s="1178"/>
      <c r="BA126" s="1178"/>
      <c r="BB126" s="1178"/>
      <c r="BC126" s="1178"/>
      <c r="BD126" s="1178"/>
      <c r="BE126" s="1178"/>
      <c r="BF126" s="1178"/>
      <c r="BG126" s="1178"/>
      <c r="BH126" s="1178"/>
      <c r="BI126" s="1178"/>
      <c r="BJ126" s="1178"/>
      <c r="BK126" s="1178"/>
      <c r="BL126" s="1178"/>
      <c r="BM126" s="1178"/>
      <c r="BN126" s="1178"/>
      <c r="BO126" s="1178"/>
      <c r="BP126" s="1178"/>
      <c r="BQ126" s="1178"/>
      <c r="BR126" s="1178"/>
      <c r="BS126" s="1178"/>
      <c r="BT126" s="1178"/>
      <c r="BU126" s="1178"/>
      <c r="BV126" s="1178"/>
      <c r="BW126" s="1178"/>
      <c r="BX126" s="1178"/>
      <c r="BY126" s="1178"/>
      <c r="BZ126" s="1178"/>
      <c r="CA126" s="1178"/>
    </row>
    <row r="127" spans="1:79" ht="27.75" customHeight="1" thickTop="1" thickBot="1">
      <c r="B127" s="1365" t="s">
        <v>817</v>
      </c>
      <c r="C127" s="1366">
        <v>1</v>
      </c>
      <c r="D127" s="1367">
        <v>2</v>
      </c>
      <c r="E127" s="1368">
        <f>C127*D127</f>
        <v>2</v>
      </c>
      <c r="F127" s="1349"/>
      <c r="G127" s="1342"/>
      <c r="H127" s="1342"/>
      <c r="I127" s="1343"/>
      <c r="J127" s="1178"/>
      <c r="K127" s="1178"/>
      <c r="L127" s="1178"/>
      <c r="M127" s="1178"/>
      <c r="N127" s="1271"/>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178"/>
      <c r="AS127" s="1178"/>
      <c r="AT127" s="1178"/>
      <c r="AU127" s="1178"/>
      <c r="AV127" s="1178"/>
      <c r="AW127" s="1178"/>
      <c r="AX127" s="1178"/>
      <c r="AY127" s="1178"/>
      <c r="AZ127" s="1178"/>
      <c r="BA127" s="1178"/>
      <c r="BB127" s="1178"/>
      <c r="BC127" s="1178"/>
      <c r="BD127" s="1178"/>
      <c r="BE127" s="1178"/>
      <c r="BF127" s="1178"/>
      <c r="BG127" s="1178"/>
      <c r="BH127" s="1178"/>
      <c r="BI127" s="1178"/>
      <c r="BJ127" s="1178"/>
      <c r="BK127" s="1178"/>
      <c r="BL127" s="1178"/>
      <c r="BM127" s="1178"/>
      <c r="BN127" s="1178"/>
      <c r="BO127" s="1178"/>
      <c r="BP127" s="1178"/>
      <c r="BQ127" s="1178"/>
      <c r="BR127" s="1178"/>
      <c r="BS127" s="1178"/>
      <c r="BT127" s="1178"/>
      <c r="BU127" s="1178"/>
      <c r="BV127" s="1178"/>
      <c r="BW127" s="1178"/>
      <c r="BX127" s="1178"/>
      <c r="BY127" s="1178"/>
      <c r="BZ127" s="1178"/>
      <c r="CA127" s="1178"/>
    </row>
    <row r="128" spans="1:79" ht="39" customHeight="1" thickBot="1">
      <c r="B128" s="1369" t="s">
        <v>865</v>
      </c>
      <c r="C128" s="1370">
        <v>2</v>
      </c>
      <c r="D128" s="1371">
        <v>2</v>
      </c>
      <c r="E128" s="1370">
        <f>C128*D128</f>
        <v>4</v>
      </c>
      <c r="F128" s="1349"/>
      <c r="G128" s="1344"/>
      <c r="H128" s="1344"/>
      <c r="I128" s="1345"/>
      <c r="J128" s="1178"/>
      <c r="K128" s="1178"/>
      <c r="L128" s="1178"/>
      <c r="M128" s="1178"/>
      <c r="N128" s="1271"/>
      <c r="O128" s="1178"/>
      <c r="P128" s="1178"/>
      <c r="Q128" s="1178"/>
      <c r="R128" s="1178"/>
      <c r="S128" s="1178"/>
      <c r="T128" s="1178"/>
      <c r="U128" s="1178"/>
      <c r="V128" s="1178"/>
      <c r="W128" s="1178"/>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178"/>
      <c r="AS128" s="1178"/>
      <c r="AT128" s="1178"/>
      <c r="AU128" s="1178"/>
      <c r="AV128" s="1178"/>
      <c r="AW128" s="1178"/>
      <c r="AX128" s="1178"/>
      <c r="AY128" s="1178"/>
      <c r="AZ128" s="1178"/>
      <c r="BA128" s="1178"/>
      <c r="BB128" s="1178"/>
      <c r="BC128" s="1178"/>
      <c r="BD128" s="1178"/>
      <c r="BE128" s="1178"/>
      <c r="BF128" s="1178"/>
      <c r="BG128" s="1178"/>
      <c r="BH128" s="1178"/>
      <c r="BI128" s="1178"/>
      <c r="BJ128" s="1178"/>
      <c r="BK128" s="1178"/>
      <c r="BL128" s="1178"/>
      <c r="BM128" s="1178"/>
      <c r="BN128" s="1178"/>
      <c r="BO128" s="1178"/>
      <c r="BP128" s="1178"/>
      <c r="BQ128" s="1178"/>
      <c r="BR128" s="1178"/>
      <c r="BS128" s="1178"/>
      <c r="BT128" s="1178"/>
      <c r="BU128" s="1178"/>
      <c r="BV128" s="1178"/>
      <c r="BW128" s="1178"/>
      <c r="BX128" s="1178"/>
      <c r="BY128" s="1178"/>
      <c r="BZ128" s="1178"/>
      <c r="CA128" s="1178"/>
    </row>
    <row r="129" spans="1:79" ht="48.95" customHeight="1" thickBot="1">
      <c r="B129" s="1369" t="s">
        <v>866</v>
      </c>
      <c r="C129" s="1372">
        <v>3</v>
      </c>
      <c r="D129" s="1373">
        <v>2</v>
      </c>
      <c r="E129" s="1372">
        <f>C129*D129</f>
        <v>6</v>
      </c>
      <c r="F129" s="1350"/>
      <c r="G129" s="1346"/>
      <c r="H129" s="1346"/>
      <c r="I129" s="1347"/>
      <c r="J129" s="1178"/>
      <c r="K129" s="1178"/>
      <c r="L129" s="1178"/>
      <c r="M129" s="1178"/>
      <c r="N129" s="1271"/>
      <c r="O129" s="1178"/>
      <c r="P129" s="1178"/>
      <c r="Q129" s="1178"/>
      <c r="R129" s="1178"/>
      <c r="S129" s="1178"/>
      <c r="T129" s="1178"/>
      <c r="U129" s="1178"/>
      <c r="V129" s="1178"/>
      <c r="W129" s="1178"/>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178"/>
      <c r="AS129" s="1178"/>
      <c r="AT129" s="1178"/>
      <c r="AU129" s="1178"/>
      <c r="AV129" s="1178"/>
      <c r="AW129" s="1178"/>
      <c r="AX129" s="1178"/>
      <c r="AY129" s="1178"/>
      <c r="AZ129" s="1178"/>
      <c r="BA129" s="1178"/>
      <c r="BB129" s="1178"/>
      <c r="BC129" s="1178"/>
      <c r="BD129" s="1178"/>
      <c r="BE129" s="1178"/>
      <c r="BF129" s="1178"/>
      <c r="BG129" s="1178"/>
      <c r="BH129" s="1178"/>
      <c r="BI129" s="1178"/>
      <c r="BJ129" s="1178"/>
      <c r="BK129" s="1178"/>
      <c r="BL129" s="1178"/>
      <c r="BM129" s="1178"/>
      <c r="BN129" s="1178"/>
      <c r="BO129" s="1178"/>
      <c r="BP129" s="1178"/>
      <c r="BQ129" s="1178"/>
      <c r="BR129" s="1178"/>
      <c r="BS129" s="1178"/>
      <c r="BT129" s="1178"/>
      <c r="BU129" s="1178"/>
      <c r="BV129" s="1178"/>
      <c r="BW129" s="1178"/>
      <c r="BX129" s="1178"/>
      <c r="BY129" s="1178"/>
      <c r="BZ129" s="1178"/>
      <c r="CA129" s="1178"/>
    </row>
    <row r="130" spans="1:79" ht="9" customHeight="1">
      <c r="B130" s="1339"/>
      <c r="C130" s="1359"/>
      <c r="D130" s="1359"/>
      <c r="E130" s="1359"/>
      <c r="F130" s="1360"/>
      <c r="G130" s="1297"/>
      <c r="H130" s="1297"/>
      <c r="I130" s="1178"/>
      <c r="J130" s="1178"/>
      <c r="K130" s="1178"/>
      <c r="L130" s="1178"/>
      <c r="M130" s="1178"/>
      <c r="N130" s="1271"/>
      <c r="O130" s="1178"/>
      <c r="P130" s="1178"/>
      <c r="Q130" s="1178"/>
      <c r="R130" s="1178"/>
      <c r="S130" s="1178"/>
      <c r="T130" s="1178"/>
      <c r="U130" s="1178"/>
      <c r="V130" s="1178"/>
      <c r="W130" s="1178"/>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178"/>
      <c r="AS130" s="1178"/>
      <c r="AT130" s="1178"/>
      <c r="AU130" s="1178"/>
      <c r="AV130" s="1178"/>
      <c r="AW130" s="1178"/>
      <c r="AX130" s="1178"/>
      <c r="AY130" s="1178"/>
      <c r="AZ130" s="1178"/>
      <c r="BA130" s="1178"/>
      <c r="BB130" s="1178"/>
      <c r="BC130" s="1178"/>
      <c r="BD130" s="1178"/>
      <c r="BE130" s="1178"/>
      <c r="BF130" s="1178"/>
      <c r="BG130" s="1178"/>
      <c r="BH130" s="1178"/>
      <c r="BI130" s="1178"/>
      <c r="BJ130" s="1178"/>
      <c r="BK130" s="1178"/>
      <c r="BL130" s="1178"/>
      <c r="BM130" s="1178"/>
      <c r="BN130" s="1178"/>
      <c r="BO130" s="1178"/>
      <c r="BP130" s="1178"/>
      <c r="BQ130" s="1178"/>
      <c r="BR130" s="1178"/>
      <c r="BS130" s="1178"/>
      <c r="BT130" s="1178"/>
      <c r="BU130" s="1178"/>
      <c r="BV130" s="1178"/>
      <c r="BW130" s="1178"/>
      <c r="BX130" s="1178"/>
      <c r="BY130" s="1178"/>
      <c r="BZ130" s="1178"/>
      <c r="CA130" s="1178"/>
    </row>
    <row r="131" spans="1:79" ht="18" customHeight="1">
      <c r="A131" s="1253">
        <v>13</v>
      </c>
      <c r="B131" s="1293" t="s">
        <v>867</v>
      </c>
      <c r="C131" s="1294"/>
      <c r="D131" s="1294"/>
      <c r="E131" s="1294"/>
      <c r="F131" s="1360"/>
      <c r="G131" s="1297"/>
      <c r="H131" s="1297"/>
      <c r="I131" s="1178"/>
      <c r="J131" s="1178"/>
      <c r="K131" s="1178"/>
      <c r="L131" s="1178"/>
      <c r="M131" s="1178"/>
      <c r="N131" s="1271"/>
      <c r="O131" s="1178"/>
      <c r="P131" s="1178"/>
      <c r="Q131" s="1178"/>
      <c r="R131" s="1178"/>
      <c r="S131" s="1178"/>
      <c r="T131" s="1178"/>
      <c r="U131" s="1178"/>
      <c r="V131" s="1178"/>
      <c r="W131" s="1178"/>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178"/>
      <c r="AS131" s="1178"/>
      <c r="AT131" s="1178"/>
      <c r="AU131" s="1178"/>
      <c r="AV131" s="1178"/>
      <c r="AW131" s="1178"/>
      <c r="AX131" s="1178"/>
      <c r="AY131" s="1178"/>
      <c r="AZ131" s="1178"/>
      <c r="BA131" s="1178"/>
      <c r="BB131" s="1178"/>
      <c r="BC131" s="1178"/>
      <c r="BD131" s="1178"/>
      <c r="BE131" s="1178"/>
      <c r="BF131" s="1178"/>
      <c r="BG131" s="1178"/>
      <c r="BH131" s="1178"/>
      <c r="BI131" s="1178"/>
      <c r="BJ131" s="1178"/>
      <c r="BK131" s="1178"/>
      <c r="BL131" s="1178"/>
      <c r="BM131" s="1178"/>
      <c r="BN131" s="1178"/>
      <c r="BO131" s="1178"/>
      <c r="BP131" s="1178"/>
      <c r="BQ131" s="1178"/>
      <c r="BR131" s="1178"/>
      <c r="BS131" s="1178"/>
      <c r="BT131" s="1178"/>
      <c r="BU131" s="1178"/>
      <c r="BV131" s="1178"/>
      <c r="BW131" s="1178"/>
      <c r="BX131" s="1178"/>
      <c r="BY131" s="1178"/>
      <c r="BZ131" s="1178"/>
      <c r="CA131" s="1178"/>
    </row>
    <row r="132" spans="1:79" ht="35.25" customHeight="1">
      <c r="B132" s="1298" t="s">
        <v>868</v>
      </c>
      <c r="C132" s="1299"/>
      <c r="D132" s="1299"/>
      <c r="E132" s="1300"/>
      <c r="F132" s="1360"/>
      <c r="G132" s="1297"/>
      <c r="H132" s="1297"/>
      <c r="I132" s="1178"/>
      <c r="J132" s="1178"/>
      <c r="K132" s="1178"/>
      <c r="L132" s="1178"/>
      <c r="M132" s="1178"/>
      <c r="N132" s="1271"/>
      <c r="O132" s="1178"/>
      <c r="P132" s="1178"/>
      <c r="Q132" s="1178"/>
      <c r="R132" s="1178"/>
      <c r="S132" s="1178"/>
      <c r="T132" s="1178"/>
      <c r="U132" s="1178"/>
      <c r="V132" s="1178"/>
      <c r="W132" s="1178"/>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178"/>
      <c r="AS132" s="1178"/>
      <c r="AT132" s="1178"/>
      <c r="AU132" s="1178"/>
      <c r="AV132" s="1178"/>
      <c r="AW132" s="1178"/>
      <c r="AX132" s="1178"/>
      <c r="AY132" s="1178"/>
      <c r="AZ132" s="1178"/>
      <c r="BA132" s="1178"/>
      <c r="BB132" s="1178"/>
      <c r="BC132" s="1178"/>
      <c r="BD132" s="1178"/>
      <c r="BE132" s="1178"/>
      <c r="BF132" s="1178"/>
      <c r="BG132" s="1178"/>
      <c r="BH132" s="1178"/>
      <c r="BI132" s="1178"/>
      <c r="BJ132" s="1178"/>
      <c r="BK132" s="1178"/>
      <c r="BL132" s="1178"/>
      <c r="BM132" s="1178"/>
      <c r="BN132" s="1178"/>
      <c r="BO132" s="1178"/>
      <c r="BP132" s="1178"/>
      <c r="BQ132" s="1178"/>
      <c r="BR132" s="1178"/>
      <c r="BS132" s="1178"/>
      <c r="BT132" s="1178"/>
      <c r="BU132" s="1178"/>
      <c r="BV132" s="1178"/>
      <c r="BW132" s="1178"/>
      <c r="BX132" s="1178"/>
      <c r="BY132" s="1178"/>
      <c r="BZ132" s="1178"/>
      <c r="CA132" s="1178"/>
    </row>
    <row r="133" spans="1:79" ht="16.5" customHeight="1" thickBot="1">
      <c r="B133" s="1293" t="s">
        <v>810</v>
      </c>
      <c r="C133" s="1301"/>
      <c r="F133" s="1360"/>
      <c r="G133" s="1297"/>
      <c r="H133" s="1297"/>
      <c r="I133" s="1178"/>
      <c r="J133" s="1178"/>
      <c r="K133" s="1178"/>
      <c r="L133" s="1178"/>
      <c r="M133" s="1178"/>
      <c r="N133" s="1271"/>
      <c r="O133" s="1178"/>
      <c r="P133" s="1178"/>
      <c r="Q133" s="1178"/>
      <c r="R133" s="1178"/>
      <c r="S133" s="1178"/>
      <c r="T133" s="1178"/>
      <c r="U133" s="1178"/>
      <c r="V133" s="1178"/>
      <c r="W133" s="1178"/>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178"/>
      <c r="AS133" s="1178"/>
      <c r="AT133" s="1178"/>
      <c r="AU133" s="1178"/>
      <c r="AV133" s="1178"/>
      <c r="AW133" s="1178"/>
      <c r="AX133" s="1178"/>
      <c r="AY133" s="1178"/>
      <c r="AZ133" s="1178"/>
      <c r="BA133" s="1178"/>
      <c r="BB133" s="1178"/>
      <c r="BC133" s="1178"/>
      <c r="BD133" s="1178"/>
      <c r="BE133" s="1178"/>
      <c r="BF133" s="1178"/>
      <c r="BG133" s="1178"/>
      <c r="BH133" s="1178"/>
      <c r="BI133" s="1178"/>
      <c r="BJ133" s="1178"/>
      <c r="BK133" s="1178"/>
      <c r="BL133" s="1178"/>
      <c r="BM133" s="1178"/>
      <c r="BN133" s="1178"/>
      <c r="BO133" s="1178"/>
      <c r="BP133" s="1178"/>
      <c r="BQ133" s="1178"/>
      <c r="BR133" s="1178"/>
      <c r="BS133" s="1178"/>
      <c r="BT133" s="1178"/>
      <c r="BU133" s="1178"/>
      <c r="BV133" s="1178"/>
      <c r="BW133" s="1178"/>
      <c r="BX133" s="1178"/>
      <c r="BY133" s="1178"/>
      <c r="BZ133" s="1178"/>
      <c r="CA133" s="1178"/>
    </row>
    <row r="134" spans="1:79" ht="33.75" customHeight="1" thickBot="1">
      <c r="B134" s="1361" t="s">
        <v>811</v>
      </c>
      <c r="C134" s="1362" t="s">
        <v>812</v>
      </c>
      <c r="D134" s="1363" t="s">
        <v>813</v>
      </c>
      <c r="E134" s="1364" t="s">
        <v>814</v>
      </c>
      <c r="F134" s="1348" t="s">
        <v>815</v>
      </c>
      <c r="G134" s="1341">
        <v>2</v>
      </c>
      <c r="H134" s="1297"/>
      <c r="I134" s="1178"/>
      <c r="J134" s="1178"/>
      <c r="K134" s="1178"/>
      <c r="L134" s="1178"/>
      <c r="M134" s="1178"/>
      <c r="N134" s="1271"/>
      <c r="O134" s="1178"/>
      <c r="P134" s="1178"/>
      <c r="Q134" s="1178"/>
      <c r="R134" s="1178"/>
      <c r="S134" s="1178"/>
      <c r="T134" s="1178"/>
      <c r="U134" s="1178"/>
      <c r="V134" s="1178"/>
      <c r="W134" s="1178"/>
      <c r="X134" s="1178"/>
      <c r="Y134" s="1178"/>
      <c r="Z134" s="1178"/>
      <c r="AA134" s="1178"/>
      <c r="AB134" s="1178"/>
      <c r="AC134" s="1178"/>
      <c r="AD134" s="1178"/>
      <c r="AE134" s="1178"/>
      <c r="AF134" s="1178"/>
      <c r="AG134" s="1178"/>
      <c r="AH134" s="1178"/>
      <c r="AI134" s="1178"/>
      <c r="AJ134" s="1178"/>
      <c r="AK134" s="1178"/>
      <c r="AL134" s="1178"/>
      <c r="AM134" s="1178"/>
      <c r="AN134" s="1178"/>
      <c r="AO134" s="1178"/>
      <c r="AP134" s="1178"/>
      <c r="AQ134" s="1178"/>
      <c r="AR134" s="1178"/>
      <c r="AS134" s="1178"/>
      <c r="AT134" s="1178"/>
      <c r="AU134" s="1178"/>
      <c r="AV134" s="1178"/>
      <c r="AW134" s="1178"/>
      <c r="AX134" s="1178"/>
      <c r="AY134" s="1178"/>
      <c r="AZ134" s="1178"/>
      <c r="BA134" s="1178"/>
      <c r="BB134" s="1178"/>
      <c r="BC134" s="1178"/>
      <c r="BD134" s="1178"/>
      <c r="BE134" s="1178"/>
      <c r="BF134" s="1178"/>
      <c r="BG134" s="1178"/>
      <c r="BH134" s="1178"/>
      <c r="BI134" s="1178"/>
      <c r="BJ134" s="1178"/>
      <c r="BK134" s="1178"/>
      <c r="BL134" s="1178"/>
      <c r="BM134" s="1178"/>
      <c r="BN134" s="1178"/>
      <c r="BO134" s="1178"/>
      <c r="BP134" s="1178"/>
      <c r="BQ134" s="1178"/>
      <c r="BR134" s="1178"/>
      <c r="BS134" s="1178"/>
      <c r="BT134" s="1178"/>
      <c r="BU134" s="1178"/>
      <c r="BV134" s="1178"/>
      <c r="BW134" s="1178"/>
      <c r="BX134" s="1178"/>
      <c r="BY134" s="1178"/>
      <c r="BZ134" s="1178"/>
      <c r="CA134" s="1178"/>
    </row>
    <row r="135" spans="1:79" ht="50.1" customHeight="1" thickTop="1" thickBot="1">
      <c r="B135" s="1365" t="s">
        <v>869</v>
      </c>
      <c r="C135" s="1366">
        <v>0</v>
      </c>
      <c r="D135" s="1367">
        <v>2</v>
      </c>
      <c r="E135" s="1368">
        <v>0</v>
      </c>
      <c r="F135" s="1349"/>
      <c r="G135" s="1342"/>
      <c r="H135" s="1342"/>
      <c r="I135" s="1343"/>
      <c r="J135" s="1178"/>
      <c r="K135" s="1178"/>
      <c r="L135" s="1178"/>
      <c r="M135" s="1178"/>
      <c r="N135" s="1271"/>
      <c r="O135" s="1178"/>
      <c r="P135" s="1178"/>
      <c r="Q135" s="1178"/>
      <c r="R135" s="1178"/>
      <c r="S135" s="1178"/>
      <c r="T135" s="1178"/>
      <c r="U135" s="1178"/>
      <c r="V135" s="1178"/>
      <c r="W135" s="1178"/>
      <c r="X135" s="1178"/>
      <c r="Y135" s="1178"/>
      <c r="Z135" s="1178"/>
      <c r="AA135" s="1178"/>
      <c r="AB135" s="1178"/>
      <c r="AC135" s="1178"/>
      <c r="AD135" s="1178"/>
      <c r="AE135" s="1178"/>
      <c r="AF135" s="1178"/>
      <c r="AG135" s="1178"/>
      <c r="AH135" s="1178"/>
      <c r="AI135" s="1178"/>
      <c r="AJ135" s="1178"/>
      <c r="AK135" s="1178"/>
      <c r="AL135" s="1178"/>
      <c r="AM135" s="1178"/>
      <c r="AN135" s="1178"/>
      <c r="AO135" s="1178"/>
      <c r="AP135" s="1178"/>
      <c r="AQ135" s="1178"/>
      <c r="AR135" s="1178"/>
      <c r="AS135" s="1178"/>
      <c r="AT135" s="1178"/>
      <c r="AU135" s="1178"/>
      <c r="AV135" s="1178"/>
      <c r="AW135" s="1178"/>
      <c r="AX135" s="1178"/>
      <c r="AY135" s="1178"/>
      <c r="AZ135" s="1178"/>
      <c r="BA135" s="1178"/>
      <c r="BB135" s="1178"/>
      <c r="BC135" s="1178"/>
      <c r="BD135" s="1178"/>
      <c r="BE135" s="1178"/>
      <c r="BF135" s="1178"/>
      <c r="BG135" s="1178"/>
      <c r="BH135" s="1178"/>
      <c r="BI135" s="1178"/>
      <c r="BJ135" s="1178"/>
      <c r="BK135" s="1178"/>
      <c r="BL135" s="1178"/>
      <c r="BM135" s="1178"/>
      <c r="BN135" s="1178"/>
      <c r="BO135" s="1178"/>
      <c r="BP135" s="1178"/>
      <c r="BQ135" s="1178"/>
      <c r="BR135" s="1178"/>
      <c r="BS135" s="1178"/>
      <c r="BT135" s="1178"/>
      <c r="BU135" s="1178"/>
      <c r="BV135" s="1178"/>
      <c r="BW135" s="1178"/>
      <c r="BX135" s="1178"/>
      <c r="BY135" s="1178"/>
      <c r="BZ135" s="1178"/>
      <c r="CA135" s="1178"/>
    </row>
    <row r="136" spans="1:79" ht="39.950000000000003" customHeight="1" thickBot="1">
      <c r="B136" s="1369" t="s">
        <v>870</v>
      </c>
      <c r="C136" s="1370">
        <v>1</v>
      </c>
      <c r="D136" s="1371">
        <v>2</v>
      </c>
      <c r="E136" s="1370">
        <v>2</v>
      </c>
      <c r="F136" s="1349"/>
      <c r="G136" s="1344"/>
      <c r="H136" s="1344"/>
      <c r="I136" s="1345"/>
      <c r="J136" s="1178"/>
      <c r="K136" s="1178"/>
      <c r="L136" s="1178"/>
      <c r="M136" s="1178"/>
      <c r="N136" s="1271"/>
      <c r="O136" s="1178"/>
      <c r="P136" s="1178"/>
      <c r="Q136" s="1178"/>
      <c r="R136" s="1178"/>
      <c r="S136" s="1178"/>
      <c r="T136" s="1178"/>
      <c r="U136" s="1178"/>
      <c r="V136" s="1178"/>
      <c r="W136" s="1178"/>
      <c r="X136" s="1178"/>
      <c r="Y136" s="1178"/>
      <c r="Z136" s="1178"/>
      <c r="AA136" s="1178"/>
      <c r="AB136" s="1178"/>
      <c r="AC136" s="1178"/>
      <c r="AD136" s="1178"/>
      <c r="AE136" s="1178"/>
      <c r="AF136" s="1178"/>
      <c r="AG136" s="1178"/>
      <c r="AH136" s="1178"/>
      <c r="AI136" s="1178"/>
      <c r="AJ136" s="1178"/>
      <c r="AK136" s="1178"/>
      <c r="AL136" s="1178"/>
      <c r="AM136" s="1178"/>
      <c r="AN136" s="1178"/>
      <c r="AO136" s="1178"/>
      <c r="AP136" s="1178"/>
      <c r="AQ136" s="1178"/>
      <c r="AR136" s="1178"/>
      <c r="AS136" s="1178"/>
      <c r="AT136" s="1178"/>
      <c r="AU136" s="1178"/>
      <c r="AV136" s="1178"/>
      <c r="AW136" s="1178"/>
      <c r="AX136" s="1178"/>
      <c r="AY136" s="1178"/>
      <c r="AZ136" s="1178"/>
      <c r="BA136" s="1178"/>
      <c r="BB136" s="1178"/>
      <c r="BC136" s="1178"/>
      <c r="BD136" s="1178"/>
      <c r="BE136" s="1178"/>
      <c r="BF136" s="1178"/>
      <c r="BG136" s="1178"/>
      <c r="BH136" s="1178"/>
      <c r="BI136" s="1178"/>
      <c r="BJ136" s="1178"/>
      <c r="BK136" s="1178"/>
      <c r="BL136" s="1178"/>
      <c r="BM136" s="1178"/>
      <c r="BN136" s="1178"/>
      <c r="BO136" s="1178"/>
      <c r="BP136" s="1178"/>
      <c r="BQ136" s="1178"/>
      <c r="BR136" s="1178"/>
      <c r="BS136" s="1178"/>
      <c r="BT136" s="1178"/>
      <c r="BU136" s="1178"/>
      <c r="BV136" s="1178"/>
      <c r="BW136" s="1178"/>
      <c r="BX136" s="1178"/>
      <c r="BY136" s="1178"/>
      <c r="BZ136" s="1178"/>
      <c r="CA136" s="1178"/>
    </row>
    <row r="137" spans="1:79" ht="44.45" customHeight="1" thickBot="1">
      <c r="B137" s="1369" t="s">
        <v>871</v>
      </c>
      <c r="C137" s="1372">
        <v>2</v>
      </c>
      <c r="D137" s="1373">
        <v>2</v>
      </c>
      <c r="E137" s="1372">
        <v>4</v>
      </c>
      <c r="F137" s="1350"/>
      <c r="G137" s="1346"/>
      <c r="H137" s="1346"/>
      <c r="I137" s="1347"/>
      <c r="J137" s="1178"/>
      <c r="K137" s="1178"/>
      <c r="L137" s="1178"/>
      <c r="M137" s="1178"/>
      <c r="N137" s="1271"/>
      <c r="O137" s="1178"/>
      <c r="P137" s="1178"/>
      <c r="Q137" s="1178"/>
      <c r="R137" s="1178"/>
      <c r="S137" s="1178"/>
      <c r="T137" s="1178"/>
      <c r="U137" s="1178"/>
      <c r="V137" s="1178"/>
      <c r="W137" s="1178"/>
      <c r="X137" s="1178"/>
      <c r="Y137" s="1178"/>
      <c r="Z137" s="1178"/>
      <c r="AA137" s="1178"/>
      <c r="AB137" s="1178"/>
      <c r="AC137" s="1178"/>
      <c r="AD137" s="1178"/>
      <c r="AE137" s="1178"/>
      <c r="AF137" s="1178"/>
      <c r="AG137" s="1178"/>
      <c r="AH137" s="1178"/>
      <c r="AI137" s="1178"/>
      <c r="AJ137" s="1178"/>
      <c r="AK137" s="1178"/>
      <c r="AL137" s="1178"/>
      <c r="AM137" s="1178"/>
      <c r="AN137" s="1178"/>
      <c r="AO137" s="1178"/>
      <c r="AP137" s="1178"/>
      <c r="AQ137" s="1178"/>
      <c r="AR137" s="1178"/>
      <c r="AS137" s="1178"/>
      <c r="AT137" s="1178"/>
      <c r="AU137" s="1178"/>
      <c r="AV137" s="1178"/>
      <c r="AW137" s="1178"/>
      <c r="AX137" s="1178"/>
      <c r="AY137" s="1178"/>
      <c r="AZ137" s="1178"/>
      <c r="BA137" s="1178"/>
      <c r="BB137" s="1178"/>
      <c r="BC137" s="1178"/>
      <c r="BD137" s="1178"/>
      <c r="BE137" s="1178"/>
      <c r="BF137" s="1178"/>
      <c r="BG137" s="1178"/>
      <c r="BH137" s="1178"/>
      <c r="BI137" s="1178"/>
      <c r="BJ137" s="1178"/>
      <c r="BK137" s="1178"/>
      <c r="BL137" s="1178"/>
      <c r="BM137" s="1178"/>
      <c r="BN137" s="1178"/>
      <c r="BO137" s="1178"/>
      <c r="BP137" s="1178"/>
      <c r="BQ137" s="1178"/>
      <c r="BR137" s="1178"/>
      <c r="BS137" s="1178"/>
      <c r="BT137" s="1178"/>
      <c r="BU137" s="1178"/>
      <c r="BV137" s="1178"/>
      <c r="BW137" s="1178"/>
      <c r="BX137" s="1178"/>
      <c r="BY137" s="1178"/>
      <c r="BZ137" s="1178"/>
      <c r="CA137" s="1178"/>
    </row>
    <row r="138" spans="1:79" ht="9" customHeight="1">
      <c r="B138" s="1339"/>
      <c r="C138" s="1359"/>
      <c r="D138" s="1359"/>
      <c r="E138" s="1359"/>
      <c r="F138" s="1360"/>
      <c r="G138" s="1297"/>
      <c r="H138" s="1297"/>
      <c r="I138" s="1178"/>
      <c r="J138" s="1178"/>
      <c r="K138" s="1178"/>
      <c r="L138" s="1178"/>
      <c r="M138" s="1178"/>
      <c r="N138" s="1271"/>
      <c r="O138" s="1178"/>
      <c r="P138" s="1178"/>
      <c r="Q138" s="1178"/>
      <c r="R138" s="1178"/>
      <c r="S138" s="1178"/>
      <c r="T138" s="1178"/>
      <c r="U138" s="1178"/>
      <c r="V138" s="1178"/>
      <c r="W138" s="1178"/>
      <c r="X138" s="1178"/>
      <c r="Y138" s="1178"/>
      <c r="Z138" s="1178"/>
      <c r="AA138" s="1178"/>
      <c r="AB138" s="1178"/>
      <c r="AC138" s="1178"/>
      <c r="AD138" s="1178"/>
      <c r="AE138" s="1178"/>
      <c r="AF138" s="1178"/>
      <c r="AG138" s="1178"/>
      <c r="AH138" s="1178"/>
      <c r="AI138" s="1178"/>
      <c r="AJ138" s="1178"/>
      <c r="AK138" s="1178"/>
      <c r="AL138" s="1178"/>
      <c r="AM138" s="1178"/>
      <c r="AN138" s="1178"/>
      <c r="AO138" s="1178"/>
      <c r="AP138" s="1178"/>
      <c r="AQ138" s="1178"/>
      <c r="AR138" s="1178"/>
      <c r="AS138" s="1178"/>
      <c r="AT138" s="1178"/>
      <c r="AU138" s="1178"/>
      <c r="AV138" s="1178"/>
      <c r="AW138" s="1178"/>
      <c r="AX138" s="1178"/>
      <c r="AY138" s="1178"/>
      <c r="AZ138" s="1178"/>
      <c r="BA138" s="1178"/>
      <c r="BB138" s="1178"/>
      <c r="BC138" s="1178"/>
      <c r="BD138" s="1178"/>
      <c r="BE138" s="1178"/>
      <c r="BF138" s="1178"/>
      <c r="BG138" s="1178"/>
      <c r="BH138" s="1178"/>
      <c r="BI138" s="1178"/>
      <c r="BJ138" s="1178"/>
      <c r="BK138" s="1178"/>
      <c r="BL138" s="1178"/>
      <c r="BM138" s="1178"/>
      <c r="BN138" s="1178"/>
      <c r="BO138" s="1178"/>
      <c r="BP138" s="1178"/>
      <c r="BQ138" s="1178"/>
      <c r="BR138" s="1178"/>
      <c r="BS138" s="1178"/>
      <c r="BT138" s="1178"/>
      <c r="BU138" s="1178"/>
      <c r="BV138" s="1178"/>
      <c r="BW138" s="1178"/>
      <c r="BX138" s="1178"/>
      <c r="BY138" s="1178"/>
      <c r="BZ138" s="1178"/>
      <c r="CA138" s="1178"/>
    </row>
    <row r="139" spans="1:79" ht="11.1" customHeight="1">
      <c r="F139" s="1360"/>
      <c r="I139" s="1178"/>
      <c r="J139" s="1178"/>
      <c r="K139" s="1178"/>
      <c r="L139" s="1178"/>
      <c r="M139" s="1178"/>
      <c r="N139" s="1271"/>
      <c r="O139" s="1178"/>
      <c r="P139" s="1178"/>
      <c r="Q139" s="1178"/>
      <c r="R139" s="1178"/>
      <c r="S139" s="1178"/>
      <c r="T139" s="1178"/>
      <c r="U139" s="1178"/>
      <c r="V139" s="1178"/>
      <c r="W139" s="1178"/>
      <c r="X139" s="1178"/>
      <c r="Y139" s="1178"/>
      <c r="Z139" s="1178"/>
      <c r="AA139" s="1178"/>
      <c r="AB139" s="1178"/>
      <c r="AC139" s="1178"/>
      <c r="AD139" s="1178"/>
      <c r="AE139" s="1178"/>
      <c r="AF139" s="1178"/>
      <c r="AG139" s="1178"/>
      <c r="AH139" s="1178"/>
      <c r="AI139" s="1178"/>
      <c r="AJ139" s="1178"/>
      <c r="AK139" s="1178"/>
      <c r="AL139" s="1178"/>
      <c r="AM139" s="1178"/>
      <c r="AN139" s="1178"/>
      <c r="AO139" s="1178"/>
      <c r="AP139" s="1178"/>
      <c r="AQ139" s="1178"/>
      <c r="AR139" s="1178"/>
      <c r="AS139" s="1178"/>
      <c r="AT139" s="1178"/>
      <c r="AU139" s="1178"/>
      <c r="AV139" s="1178"/>
      <c r="AW139" s="1178"/>
      <c r="AX139" s="1178"/>
      <c r="AY139" s="1178"/>
      <c r="AZ139" s="1178"/>
      <c r="BA139" s="1178"/>
      <c r="BB139" s="1178"/>
      <c r="BC139" s="1178"/>
      <c r="BD139" s="1178"/>
      <c r="BE139" s="1178"/>
      <c r="BF139" s="1178"/>
      <c r="BG139" s="1178"/>
      <c r="BH139" s="1178"/>
      <c r="BI139" s="1178"/>
      <c r="BJ139" s="1178"/>
      <c r="BK139" s="1178"/>
      <c r="BL139" s="1178"/>
      <c r="BM139" s="1178"/>
      <c r="BN139" s="1178"/>
      <c r="BO139" s="1178"/>
      <c r="BP139" s="1178"/>
      <c r="BQ139" s="1178"/>
      <c r="BR139" s="1178"/>
      <c r="BS139" s="1178"/>
      <c r="BT139" s="1178"/>
      <c r="BU139" s="1178"/>
      <c r="BV139" s="1178"/>
      <c r="BW139" s="1178"/>
      <c r="BX139" s="1178"/>
      <c r="BY139" s="1178"/>
      <c r="BZ139" s="1178"/>
      <c r="CA139" s="1178"/>
    </row>
    <row r="140" spans="1:79" ht="12" customHeight="1" thickBot="1">
      <c r="F140" s="1360"/>
      <c r="I140" s="1131"/>
      <c r="J140" s="1178"/>
      <c r="K140" s="1178"/>
      <c r="L140" s="1178"/>
      <c r="M140" s="1178"/>
      <c r="N140" s="1271"/>
      <c r="O140" s="1178"/>
      <c r="P140" s="1178"/>
      <c r="Q140" s="1178"/>
      <c r="R140" s="1178"/>
      <c r="S140" s="1178"/>
      <c r="T140" s="1178"/>
      <c r="U140" s="1178"/>
      <c r="V140" s="1178"/>
      <c r="W140" s="1178"/>
      <c r="X140" s="1178"/>
      <c r="Y140" s="1178"/>
      <c r="Z140" s="1178"/>
      <c r="AA140" s="1178"/>
      <c r="AB140" s="1178"/>
      <c r="AC140" s="1178"/>
      <c r="AD140" s="1178"/>
      <c r="AE140" s="1178"/>
      <c r="AF140" s="1178"/>
      <c r="AG140" s="1178"/>
      <c r="AH140" s="1178"/>
      <c r="AI140" s="1178"/>
      <c r="AJ140" s="1178"/>
      <c r="AK140" s="1178"/>
      <c r="AL140" s="1178"/>
      <c r="AM140" s="1178"/>
      <c r="AN140" s="1178"/>
      <c r="AO140" s="1178"/>
      <c r="AP140" s="1178"/>
      <c r="AQ140" s="1178"/>
      <c r="AR140" s="1178"/>
      <c r="AS140" s="1178"/>
      <c r="AT140" s="1178"/>
      <c r="AU140" s="1178"/>
      <c r="AV140" s="1178"/>
      <c r="AW140" s="1178"/>
      <c r="AX140" s="1178"/>
      <c r="AY140" s="1178"/>
      <c r="AZ140" s="1178"/>
      <c r="BA140" s="1178"/>
      <c r="BB140" s="1178"/>
      <c r="BC140" s="1178"/>
      <c r="BD140" s="1178"/>
      <c r="BE140" s="1178"/>
      <c r="BF140" s="1178"/>
      <c r="BG140" s="1178"/>
      <c r="BH140" s="1178"/>
      <c r="BI140" s="1178"/>
      <c r="BJ140" s="1178"/>
      <c r="BK140" s="1178"/>
      <c r="BL140" s="1178"/>
      <c r="BM140" s="1178"/>
      <c r="BN140" s="1178"/>
      <c r="BO140" s="1178"/>
      <c r="BP140" s="1178"/>
      <c r="BQ140" s="1178"/>
      <c r="BR140" s="1178"/>
      <c r="BS140" s="1178"/>
      <c r="BT140" s="1178"/>
      <c r="BU140" s="1178"/>
      <c r="BV140" s="1178"/>
      <c r="BW140" s="1178"/>
      <c r="BX140" s="1178"/>
      <c r="BY140" s="1178"/>
      <c r="BZ140" s="1178"/>
      <c r="CA140" s="1178"/>
    </row>
    <row r="141" spans="1:79" s="1285" customFormat="1" ht="23.25" customHeight="1" thickBot="1">
      <c r="A141" s="1278"/>
      <c r="B141" s="1279"/>
      <c r="C141" s="1280"/>
      <c r="D141" s="1280"/>
      <c r="E141" s="1281"/>
      <c r="F141" s="1282" t="s">
        <v>804</v>
      </c>
      <c r="G141" s="1283"/>
      <c r="H141" s="1282" t="s">
        <v>805</v>
      </c>
      <c r="I141" s="1284"/>
      <c r="J141" s="1178"/>
      <c r="K141" s="1178"/>
      <c r="L141" s="1178"/>
      <c r="M141" s="1178"/>
      <c r="N141" s="1271"/>
      <c r="O141" s="1178"/>
      <c r="P141" s="1178"/>
      <c r="Q141" s="1178"/>
      <c r="R141" s="1178"/>
      <c r="S141" s="1178"/>
      <c r="T141" s="1178"/>
      <c r="U141" s="1178"/>
      <c r="V141" s="1178"/>
      <c r="W141" s="1178"/>
      <c r="X141" s="1178"/>
      <c r="Y141" s="1178"/>
      <c r="Z141" s="1178"/>
      <c r="AA141" s="1178"/>
      <c r="AB141" s="1178"/>
      <c r="AC141" s="1178"/>
      <c r="AD141" s="1178"/>
      <c r="AE141" s="1178"/>
      <c r="AF141" s="1178"/>
      <c r="AG141" s="1178"/>
      <c r="AH141" s="1178"/>
      <c r="AI141" s="1178"/>
      <c r="AJ141" s="1178"/>
      <c r="AK141" s="1178"/>
      <c r="AL141" s="1178"/>
      <c r="AM141" s="1178"/>
      <c r="AN141" s="1178"/>
      <c r="AO141" s="1178"/>
      <c r="AP141" s="1178"/>
      <c r="AQ141" s="1178"/>
      <c r="AR141" s="1178"/>
      <c r="AS141" s="1178"/>
      <c r="AT141" s="1178"/>
      <c r="AU141" s="1178"/>
      <c r="AV141" s="1178"/>
      <c r="AW141" s="1178"/>
      <c r="AX141" s="1178"/>
      <c r="AY141" s="1178"/>
      <c r="AZ141" s="1178"/>
      <c r="BA141" s="1178"/>
      <c r="BB141" s="1178"/>
      <c r="BC141" s="1178"/>
      <c r="BD141" s="1178"/>
      <c r="BE141" s="1178"/>
      <c r="BF141" s="1178"/>
      <c r="BG141" s="1178"/>
      <c r="BH141" s="1178"/>
      <c r="BI141" s="1178"/>
      <c r="BJ141" s="1178"/>
      <c r="BK141" s="1178"/>
      <c r="BL141" s="1178"/>
      <c r="BM141" s="1178"/>
      <c r="BN141" s="1178"/>
      <c r="BO141" s="1178"/>
      <c r="BP141" s="1178"/>
      <c r="BQ141" s="1178"/>
      <c r="BR141" s="1178"/>
      <c r="BS141" s="1178"/>
      <c r="BT141" s="1178"/>
      <c r="BU141" s="1178"/>
      <c r="BV141" s="1178"/>
      <c r="BW141" s="1178"/>
      <c r="BX141" s="1178"/>
      <c r="BY141" s="1178"/>
      <c r="BZ141" s="1178"/>
      <c r="CA141" s="1178"/>
    </row>
    <row r="142" spans="1:79" ht="39.950000000000003" customHeight="1" thickBot="1">
      <c r="B142" s="1286" t="s">
        <v>872</v>
      </c>
      <c r="C142" s="1287" t="s">
        <v>873</v>
      </c>
      <c r="D142" s="1287"/>
      <c r="E142" s="1288"/>
      <c r="F142" s="1289">
        <v>6</v>
      </c>
      <c r="G142" s="1290"/>
      <c r="H142" s="1291">
        <v>18</v>
      </c>
      <c r="I142" s="1292">
        <f>SUM(G147,G155,G163)</f>
        <v>14</v>
      </c>
      <c r="J142" s="1178"/>
      <c r="K142" s="1178"/>
      <c r="L142" s="1178"/>
      <c r="M142" s="1178"/>
      <c r="N142" s="1271"/>
      <c r="O142" s="1178"/>
      <c r="P142" s="1178"/>
      <c r="Q142" s="1178"/>
      <c r="R142" s="1178"/>
      <c r="S142" s="1178"/>
      <c r="T142" s="1178"/>
      <c r="U142" s="1178"/>
      <c r="V142" s="1178"/>
      <c r="W142" s="1178"/>
      <c r="X142" s="1178"/>
      <c r="Y142" s="1178"/>
      <c r="Z142" s="1178"/>
      <c r="AA142" s="1178"/>
      <c r="AB142" s="1178"/>
      <c r="AC142" s="1178"/>
      <c r="AD142" s="1178"/>
      <c r="AE142" s="1178"/>
      <c r="AF142" s="1178"/>
      <c r="AG142" s="1178"/>
      <c r="AH142" s="1178"/>
      <c r="AI142" s="1178"/>
      <c r="AJ142" s="1178"/>
      <c r="AK142" s="1178"/>
      <c r="AL142" s="1178"/>
      <c r="AM142" s="1178"/>
      <c r="AN142" s="1178"/>
      <c r="AO142" s="1178"/>
      <c r="AP142" s="1178"/>
      <c r="AQ142" s="1178"/>
      <c r="AR142" s="1178"/>
      <c r="AS142" s="1178"/>
      <c r="AT142" s="1178"/>
      <c r="AU142" s="1178"/>
      <c r="AV142" s="1178"/>
      <c r="AW142" s="1178"/>
      <c r="AX142" s="1178"/>
      <c r="AY142" s="1178"/>
      <c r="AZ142" s="1178"/>
      <c r="BA142" s="1178"/>
      <c r="BB142" s="1178"/>
      <c r="BC142" s="1178"/>
      <c r="BD142" s="1178"/>
      <c r="BE142" s="1178"/>
      <c r="BF142" s="1178"/>
      <c r="BG142" s="1178"/>
      <c r="BH142" s="1178"/>
      <c r="BI142" s="1178"/>
      <c r="BJ142" s="1178"/>
      <c r="BK142" s="1178"/>
      <c r="BL142" s="1178"/>
      <c r="BM142" s="1178"/>
      <c r="BN142" s="1178"/>
      <c r="BO142" s="1178"/>
      <c r="BP142" s="1178"/>
      <c r="BQ142" s="1178"/>
      <c r="BR142" s="1178"/>
      <c r="BS142" s="1178"/>
      <c r="BT142" s="1178"/>
      <c r="BU142" s="1178"/>
      <c r="BV142" s="1178"/>
      <c r="BW142" s="1178"/>
      <c r="BX142" s="1178"/>
      <c r="BY142" s="1178"/>
      <c r="BZ142" s="1178"/>
      <c r="CA142" s="1178"/>
    </row>
    <row r="143" spans="1:79" ht="6.75" customHeight="1">
      <c r="B143" s="1293"/>
      <c r="C143" s="1294"/>
      <c r="D143" s="1294"/>
      <c r="E143" s="1294"/>
      <c r="F143" s="1360"/>
      <c r="G143" s="1296"/>
      <c r="H143" s="1296"/>
      <c r="I143" s="1178"/>
      <c r="J143" s="1178"/>
      <c r="K143" s="1178"/>
      <c r="L143" s="1178"/>
      <c r="M143" s="1178"/>
      <c r="N143" s="1271"/>
      <c r="O143" s="1178"/>
      <c r="P143" s="1178"/>
      <c r="Q143" s="1178"/>
      <c r="R143" s="1178"/>
      <c r="S143" s="1178"/>
      <c r="T143" s="1178"/>
      <c r="U143" s="1178"/>
      <c r="V143" s="1178"/>
      <c r="W143" s="1178"/>
      <c r="X143" s="1178"/>
      <c r="Y143" s="1178"/>
      <c r="Z143" s="1178"/>
      <c r="AA143" s="1178"/>
      <c r="AB143" s="1178"/>
      <c r="AC143" s="1178"/>
      <c r="AD143" s="1178"/>
      <c r="AE143" s="1178"/>
      <c r="AF143" s="1178"/>
      <c r="AG143" s="1178"/>
      <c r="AH143" s="1178"/>
      <c r="AI143" s="1178"/>
      <c r="AJ143" s="1178"/>
      <c r="AK143" s="1178"/>
      <c r="AL143" s="1178"/>
      <c r="AM143" s="1178"/>
      <c r="AN143" s="1178"/>
      <c r="AO143" s="1178"/>
      <c r="AP143" s="1178"/>
      <c r="AQ143" s="1178"/>
      <c r="AR143" s="1178"/>
      <c r="AS143" s="1178"/>
      <c r="AT143" s="1178"/>
      <c r="AU143" s="1178"/>
      <c r="AV143" s="1178"/>
      <c r="AW143" s="1178"/>
      <c r="AX143" s="1178"/>
      <c r="AY143" s="1178"/>
      <c r="AZ143" s="1178"/>
      <c r="BA143" s="1178"/>
      <c r="BB143" s="1178"/>
      <c r="BC143" s="1178"/>
      <c r="BD143" s="1178"/>
      <c r="BE143" s="1178"/>
      <c r="BF143" s="1178"/>
      <c r="BG143" s="1178"/>
      <c r="BH143" s="1178"/>
      <c r="BI143" s="1178"/>
      <c r="BJ143" s="1178"/>
      <c r="BK143" s="1178"/>
      <c r="BL143" s="1178"/>
      <c r="BM143" s="1178"/>
      <c r="BN143" s="1178"/>
      <c r="BO143" s="1178"/>
      <c r="BP143" s="1178"/>
      <c r="BQ143" s="1178"/>
      <c r="BR143" s="1178"/>
      <c r="BS143" s="1178"/>
      <c r="BT143" s="1178"/>
      <c r="BU143" s="1178"/>
      <c r="BV143" s="1178"/>
      <c r="BW143" s="1178"/>
      <c r="BX143" s="1178"/>
      <c r="BY143" s="1178"/>
      <c r="BZ143" s="1178"/>
      <c r="CA143" s="1178"/>
    </row>
    <row r="144" spans="1:79" ht="18" customHeight="1">
      <c r="A144" s="1253">
        <v>14</v>
      </c>
      <c r="B144" s="1293" t="s">
        <v>874</v>
      </c>
      <c r="C144" s="1294"/>
      <c r="D144" s="1294"/>
      <c r="E144" s="1294"/>
      <c r="F144" s="1360"/>
      <c r="G144" s="1297"/>
      <c r="H144" s="1297"/>
      <c r="I144" s="1178"/>
      <c r="J144" s="1178"/>
      <c r="K144" s="1178"/>
      <c r="L144" s="1178"/>
      <c r="M144" s="1178"/>
      <c r="N144" s="1271"/>
      <c r="O144" s="1178"/>
      <c r="P144" s="1178"/>
      <c r="Q144" s="1178"/>
      <c r="R144" s="1178"/>
      <c r="S144" s="1178"/>
      <c r="T144" s="1178"/>
      <c r="U144" s="1178"/>
      <c r="V144" s="1178"/>
      <c r="W144" s="1178"/>
      <c r="X144" s="1178"/>
      <c r="Y144" s="1178"/>
      <c r="Z144" s="1178"/>
      <c r="AA144" s="1178"/>
      <c r="AB144" s="1178"/>
      <c r="AC144" s="1178"/>
      <c r="AD144" s="1178"/>
      <c r="AE144" s="1178"/>
      <c r="AF144" s="1178"/>
      <c r="AG144" s="1178"/>
      <c r="AH144" s="1178"/>
      <c r="AI144" s="1178"/>
      <c r="AJ144" s="1178"/>
      <c r="AK144" s="1178"/>
      <c r="AL144" s="1178"/>
      <c r="AM144" s="1178"/>
      <c r="AN144" s="1178"/>
      <c r="AO144" s="1178"/>
      <c r="AP144" s="1178"/>
      <c r="AQ144" s="1178"/>
      <c r="AR144" s="1178"/>
      <c r="AS144" s="1178"/>
      <c r="AT144" s="1178"/>
      <c r="AU144" s="1178"/>
      <c r="AV144" s="1178"/>
      <c r="AW144" s="1178"/>
      <c r="AX144" s="1178"/>
      <c r="AY144" s="1178"/>
      <c r="AZ144" s="1178"/>
      <c r="BA144" s="1178"/>
      <c r="BB144" s="1178"/>
      <c r="BC144" s="1178"/>
      <c r="BD144" s="1178"/>
      <c r="BE144" s="1178"/>
      <c r="BF144" s="1178"/>
      <c r="BG144" s="1178"/>
      <c r="BH144" s="1178"/>
      <c r="BI144" s="1178"/>
      <c r="BJ144" s="1178"/>
      <c r="BK144" s="1178"/>
      <c r="BL144" s="1178"/>
      <c r="BM144" s="1178"/>
      <c r="BN144" s="1178"/>
      <c r="BO144" s="1178"/>
      <c r="BP144" s="1178"/>
      <c r="BQ144" s="1178"/>
      <c r="BR144" s="1178"/>
      <c r="BS144" s="1178"/>
      <c r="BT144" s="1178"/>
      <c r="BU144" s="1178"/>
      <c r="BV144" s="1178"/>
      <c r="BW144" s="1178"/>
      <c r="BX144" s="1178"/>
      <c r="BY144" s="1178"/>
      <c r="BZ144" s="1178"/>
      <c r="CA144" s="1178"/>
    </row>
    <row r="145" spans="1:79" ht="35.25" customHeight="1">
      <c r="B145" s="1298" t="s">
        <v>875</v>
      </c>
      <c r="C145" s="1299"/>
      <c r="D145" s="1299"/>
      <c r="E145" s="1300"/>
      <c r="F145" s="1360"/>
      <c r="G145" s="1297"/>
      <c r="H145" s="1297"/>
      <c r="I145" s="1178"/>
      <c r="J145" s="1178"/>
      <c r="K145" s="1178"/>
      <c r="L145" s="1178"/>
      <c r="M145" s="1178"/>
      <c r="N145" s="1271"/>
      <c r="O145" s="1178"/>
      <c r="P145" s="1178"/>
      <c r="Q145" s="1178"/>
      <c r="R145" s="1178"/>
      <c r="S145" s="1178"/>
      <c r="T145" s="1178"/>
      <c r="U145" s="1178"/>
      <c r="V145" s="1178"/>
      <c r="W145" s="1178"/>
      <c r="X145" s="1178"/>
      <c r="Y145" s="1178"/>
      <c r="Z145" s="1178"/>
      <c r="AA145" s="1178"/>
      <c r="AB145" s="1178"/>
      <c r="AC145" s="1178"/>
      <c r="AD145" s="1178"/>
      <c r="AE145" s="1178"/>
      <c r="AF145" s="1178"/>
      <c r="AG145" s="1178"/>
      <c r="AH145" s="1178"/>
      <c r="AI145" s="1178"/>
      <c r="AJ145" s="1178"/>
      <c r="AK145" s="1178"/>
      <c r="AL145" s="1178"/>
      <c r="AM145" s="1178"/>
      <c r="AN145" s="1178"/>
      <c r="AO145" s="1178"/>
      <c r="AP145" s="1178"/>
      <c r="AQ145" s="1178"/>
      <c r="AR145" s="1178"/>
      <c r="AS145" s="1178"/>
      <c r="AT145" s="1178"/>
      <c r="AU145" s="1178"/>
      <c r="AV145" s="1178"/>
      <c r="AW145" s="1178"/>
      <c r="AX145" s="1178"/>
      <c r="AY145" s="1178"/>
      <c r="AZ145" s="1178"/>
      <c r="BA145" s="1178"/>
      <c r="BB145" s="1178"/>
      <c r="BC145" s="1178"/>
      <c r="BD145" s="1178"/>
      <c r="BE145" s="1178"/>
      <c r="BF145" s="1178"/>
      <c r="BG145" s="1178"/>
      <c r="BH145" s="1178"/>
      <c r="BI145" s="1178"/>
      <c r="BJ145" s="1178"/>
      <c r="BK145" s="1178"/>
      <c r="BL145" s="1178"/>
      <c r="BM145" s="1178"/>
      <c r="BN145" s="1178"/>
      <c r="BO145" s="1178"/>
      <c r="BP145" s="1178"/>
      <c r="BQ145" s="1178"/>
      <c r="BR145" s="1178"/>
      <c r="BS145" s="1178"/>
      <c r="BT145" s="1178"/>
      <c r="BU145" s="1178"/>
      <c r="BV145" s="1178"/>
      <c r="BW145" s="1178"/>
      <c r="BX145" s="1178"/>
      <c r="BY145" s="1178"/>
      <c r="BZ145" s="1178"/>
      <c r="CA145" s="1178"/>
    </row>
    <row r="146" spans="1:79" ht="16.5" customHeight="1" thickBot="1">
      <c r="B146" s="1293" t="s">
        <v>810</v>
      </c>
      <c r="C146" s="1301"/>
      <c r="F146" s="1360"/>
      <c r="G146" s="1297"/>
      <c r="H146" s="1297"/>
      <c r="I146" s="1178"/>
      <c r="J146" s="1178"/>
      <c r="K146" s="1178"/>
      <c r="L146" s="1178"/>
      <c r="M146" s="1178"/>
      <c r="N146" s="1271"/>
      <c r="O146" s="1178"/>
      <c r="P146" s="1178"/>
      <c r="Q146" s="1178"/>
      <c r="R146" s="1178"/>
      <c r="S146" s="1178"/>
      <c r="T146" s="1178"/>
      <c r="U146" s="1178"/>
      <c r="V146" s="1178"/>
      <c r="W146" s="1178"/>
      <c r="X146" s="1178"/>
      <c r="Y146" s="1178"/>
      <c r="Z146" s="1178"/>
      <c r="AA146" s="1178"/>
      <c r="AB146" s="1178"/>
      <c r="AC146" s="1178"/>
      <c r="AD146" s="1178"/>
      <c r="AE146" s="1178"/>
      <c r="AF146" s="1178"/>
      <c r="AG146" s="1178"/>
      <c r="AH146" s="1178"/>
      <c r="AI146" s="1178"/>
      <c r="AJ146" s="1178"/>
      <c r="AK146" s="1178"/>
      <c r="AL146" s="1178"/>
      <c r="AM146" s="1178"/>
      <c r="AN146" s="1178"/>
      <c r="AO146" s="1178"/>
      <c r="AP146" s="1178"/>
      <c r="AQ146" s="1178"/>
      <c r="AR146" s="1178"/>
      <c r="AS146" s="1178"/>
      <c r="AT146" s="1178"/>
      <c r="AU146" s="1178"/>
      <c r="AV146" s="1178"/>
      <c r="AW146" s="1178"/>
      <c r="AX146" s="1178"/>
      <c r="AY146" s="1178"/>
      <c r="AZ146" s="1178"/>
      <c r="BA146" s="1178"/>
      <c r="BB146" s="1178"/>
      <c r="BC146" s="1178"/>
      <c r="BD146" s="1178"/>
      <c r="BE146" s="1178"/>
      <c r="BF146" s="1178"/>
      <c r="BG146" s="1178"/>
      <c r="BH146" s="1178"/>
      <c r="BI146" s="1178"/>
      <c r="BJ146" s="1178"/>
      <c r="BK146" s="1178"/>
      <c r="BL146" s="1178"/>
      <c r="BM146" s="1178"/>
      <c r="BN146" s="1178"/>
      <c r="BO146" s="1178"/>
      <c r="BP146" s="1178"/>
      <c r="BQ146" s="1178"/>
      <c r="BR146" s="1178"/>
      <c r="BS146" s="1178"/>
      <c r="BT146" s="1178"/>
      <c r="BU146" s="1178"/>
      <c r="BV146" s="1178"/>
      <c r="BW146" s="1178"/>
      <c r="BX146" s="1178"/>
      <c r="BY146" s="1178"/>
      <c r="BZ146" s="1178"/>
      <c r="CA146" s="1178"/>
    </row>
    <row r="147" spans="1:79" ht="33.75" customHeight="1" thickBot="1">
      <c r="B147" s="1302" t="s">
        <v>811</v>
      </c>
      <c r="C147" s="1303" t="s">
        <v>812</v>
      </c>
      <c r="D147" s="1303" t="s">
        <v>813</v>
      </c>
      <c r="E147" s="1304" t="s">
        <v>814</v>
      </c>
      <c r="F147" s="1348" t="s">
        <v>815</v>
      </c>
      <c r="G147" s="1341">
        <v>6</v>
      </c>
      <c r="H147" s="1297"/>
      <c r="I147" s="1178"/>
      <c r="J147" s="1178"/>
      <c r="K147" s="1178"/>
      <c r="L147" s="1178"/>
      <c r="M147" s="1178"/>
      <c r="N147" s="1271"/>
      <c r="O147" s="1178"/>
      <c r="P147" s="1178"/>
      <c r="Q147" s="1178"/>
      <c r="R147" s="1178"/>
      <c r="S147" s="1178"/>
      <c r="T147" s="1178"/>
      <c r="U147" s="1178"/>
      <c r="V147" s="1178"/>
      <c r="W147" s="1178"/>
      <c r="X147" s="1178"/>
      <c r="Y147" s="1178"/>
      <c r="Z147" s="1178"/>
      <c r="AA147" s="1178"/>
      <c r="AB147" s="1178"/>
      <c r="AC147" s="1178"/>
      <c r="AD147" s="1178"/>
      <c r="AE147" s="1178"/>
      <c r="AF147" s="1178"/>
      <c r="AG147" s="1178"/>
      <c r="AH147" s="1178"/>
      <c r="AI147" s="1178"/>
      <c r="AJ147" s="1178"/>
      <c r="AK147" s="1178"/>
      <c r="AL147" s="1178"/>
      <c r="AM147" s="1178"/>
      <c r="AN147" s="1178"/>
      <c r="AO147" s="1178"/>
      <c r="AP147" s="1178"/>
      <c r="AQ147" s="1178"/>
      <c r="AR147" s="1178"/>
      <c r="AS147" s="1178"/>
      <c r="AT147" s="1178"/>
      <c r="AU147" s="1178"/>
      <c r="AV147" s="1178"/>
      <c r="AW147" s="1178"/>
      <c r="AX147" s="1178"/>
      <c r="AY147" s="1178"/>
      <c r="AZ147" s="1178"/>
      <c r="BA147" s="1178"/>
      <c r="BB147" s="1178"/>
      <c r="BC147" s="1178"/>
      <c r="BD147" s="1178"/>
      <c r="BE147" s="1178"/>
      <c r="BF147" s="1178"/>
      <c r="BG147" s="1178"/>
      <c r="BH147" s="1178"/>
      <c r="BI147" s="1178"/>
      <c r="BJ147" s="1178"/>
      <c r="BK147" s="1178"/>
      <c r="BL147" s="1178"/>
      <c r="BM147" s="1178"/>
      <c r="BN147" s="1178"/>
      <c r="BO147" s="1178"/>
      <c r="BP147" s="1178"/>
      <c r="BQ147" s="1178"/>
      <c r="BR147" s="1178"/>
      <c r="BS147" s="1178"/>
      <c r="BT147" s="1178"/>
      <c r="BU147" s="1178"/>
      <c r="BV147" s="1178"/>
      <c r="BW147" s="1178"/>
      <c r="BX147" s="1178"/>
      <c r="BY147" s="1178"/>
      <c r="BZ147" s="1178"/>
      <c r="CA147" s="1178"/>
    </row>
    <row r="148" spans="1:79" ht="26.45" customHeight="1">
      <c r="B148" s="1313" t="s">
        <v>876</v>
      </c>
      <c r="C148" s="1314">
        <v>1</v>
      </c>
      <c r="D148" s="1315">
        <v>2</v>
      </c>
      <c r="E148" s="1316">
        <v>2</v>
      </c>
      <c r="F148" s="1349"/>
      <c r="G148" s="1342"/>
      <c r="H148" s="1342"/>
      <c r="I148" s="1343"/>
      <c r="J148" s="1178"/>
      <c r="K148" s="1178"/>
      <c r="L148" s="1178"/>
      <c r="M148" s="1178"/>
      <c r="N148" s="1271"/>
      <c r="O148" s="1178"/>
      <c r="P148" s="1178"/>
      <c r="Q148" s="1178"/>
      <c r="R148" s="1178"/>
      <c r="S148" s="1178"/>
      <c r="T148" s="1178"/>
      <c r="U148" s="1178"/>
      <c r="V148" s="1178"/>
      <c r="W148" s="1178"/>
      <c r="X148" s="1178"/>
      <c r="Y148" s="1178"/>
      <c r="Z148" s="1178"/>
      <c r="AA148" s="1178"/>
      <c r="AB148" s="1178"/>
      <c r="AC148" s="1178"/>
      <c r="AD148" s="1178"/>
      <c r="AE148" s="1178"/>
      <c r="AF148" s="1178"/>
      <c r="AG148" s="1178"/>
      <c r="AH148" s="1178"/>
      <c r="AI148" s="1178"/>
      <c r="AJ148" s="1178"/>
      <c r="AK148" s="1178"/>
      <c r="AL148" s="1178"/>
      <c r="AM148" s="1178"/>
      <c r="AN148" s="1178"/>
      <c r="AO148" s="1178"/>
      <c r="AP148" s="1178"/>
      <c r="AQ148" s="1178"/>
      <c r="AR148" s="1178"/>
      <c r="AS148" s="1178"/>
      <c r="AT148" s="1178"/>
      <c r="AU148" s="1178"/>
      <c r="AV148" s="1178"/>
      <c r="AW148" s="1178"/>
      <c r="AX148" s="1178"/>
      <c r="AY148" s="1178"/>
      <c r="AZ148" s="1178"/>
      <c r="BA148" s="1178"/>
      <c r="BB148" s="1178"/>
      <c r="BC148" s="1178"/>
      <c r="BD148" s="1178"/>
      <c r="BE148" s="1178"/>
      <c r="BF148" s="1178"/>
      <c r="BG148" s="1178"/>
      <c r="BH148" s="1178"/>
      <c r="BI148" s="1178"/>
      <c r="BJ148" s="1178"/>
      <c r="BK148" s="1178"/>
      <c r="BL148" s="1178"/>
      <c r="BM148" s="1178"/>
      <c r="BN148" s="1178"/>
      <c r="BO148" s="1178"/>
      <c r="BP148" s="1178"/>
      <c r="BQ148" s="1178"/>
      <c r="BR148" s="1178"/>
      <c r="BS148" s="1178"/>
      <c r="BT148" s="1178"/>
      <c r="BU148" s="1178"/>
      <c r="BV148" s="1178"/>
      <c r="BW148" s="1178"/>
      <c r="BX148" s="1178"/>
      <c r="BY148" s="1178"/>
      <c r="BZ148" s="1178"/>
      <c r="CA148" s="1178"/>
    </row>
    <row r="149" spans="1:79" ht="25.5" customHeight="1">
      <c r="B149" s="1323" t="s">
        <v>877</v>
      </c>
      <c r="C149" s="1324">
        <v>2</v>
      </c>
      <c r="D149" s="1325">
        <v>2</v>
      </c>
      <c r="E149" s="1326">
        <v>4</v>
      </c>
      <c r="F149" s="1349"/>
      <c r="G149" s="1344"/>
      <c r="H149" s="1344"/>
      <c r="I149" s="1345"/>
      <c r="J149" s="1178"/>
      <c r="K149" s="1178"/>
      <c r="L149" s="1178"/>
      <c r="M149" s="1178"/>
      <c r="N149" s="1271"/>
      <c r="O149" s="1178"/>
      <c r="P149" s="1178"/>
      <c r="Q149" s="1178"/>
      <c r="R149" s="1178"/>
      <c r="S149" s="1178"/>
      <c r="T149" s="1178"/>
      <c r="U149" s="1178"/>
      <c r="V149" s="1178"/>
      <c r="W149" s="1178"/>
      <c r="X149" s="1178"/>
      <c r="Y149" s="1178"/>
      <c r="Z149" s="1178"/>
      <c r="AA149" s="1178"/>
      <c r="AB149" s="1178"/>
      <c r="AC149" s="1178"/>
      <c r="AD149" s="1178"/>
      <c r="AE149" s="1178"/>
      <c r="AF149" s="1178"/>
      <c r="AG149" s="1178"/>
      <c r="AH149" s="1178"/>
      <c r="AI149" s="1178"/>
      <c r="AJ149" s="1178"/>
      <c r="AK149" s="1178"/>
      <c r="AL149" s="1178"/>
      <c r="AM149" s="1178"/>
      <c r="AN149" s="1178"/>
      <c r="AO149" s="1178"/>
      <c r="AP149" s="1178"/>
      <c r="AQ149" s="1178"/>
      <c r="AR149" s="1178"/>
      <c r="AS149" s="1178"/>
      <c r="AT149" s="1178"/>
      <c r="AU149" s="1178"/>
      <c r="AV149" s="1178"/>
      <c r="AW149" s="1178"/>
      <c r="AX149" s="1178"/>
      <c r="AY149" s="1178"/>
      <c r="AZ149" s="1178"/>
      <c r="BA149" s="1178"/>
      <c r="BB149" s="1178"/>
      <c r="BC149" s="1178"/>
      <c r="BD149" s="1178"/>
      <c r="BE149" s="1178"/>
      <c r="BF149" s="1178"/>
      <c r="BG149" s="1178"/>
      <c r="BH149" s="1178"/>
      <c r="BI149" s="1178"/>
      <c r="BJ149" s="1178"/>
      <c r="BK149" s="1178"/>
      <c r="BL149" s="1178"/>
      <c r="BM149" s="1178"/>
      <c r="BN149" s="1178"/>
      <c r="BO149" s="1178"/>
      <c r="BP149" s="1178"/>
      <c r="BQ149" s="1178"/>
      <c r="BR149" s="1178"/>
      <c r="BS149" s="1178"/>
      <c r="BT149" s="1178"/>
      <c r="BU149" s="1178"/>
      <c r="BV149" s="1178"/>
      <c r="BW149" s="1178"/>
      <c r="BX149" s="1178"/>
      <c r="BY149" s="1178"/>
      <c r="BZ149" s="1178"/>
      <c r="CA149" s="1178"/>
    </row>
    <row r="150" spans="1:79" ht="41.45" customHeight="1" thickBot="1">
      <c r="B150" s="1329" t="s">
        <v>878</v>
      </c>
      <c r="C150" s="1330">
        <v>3</v>
      </c>
      <c r="D150" s="1331">
        <v>2</v>
      </c>
      <c r="E150" s="1332">
        <v>6</v>
      </c>
      <c r="F150" s="1350"/>
      <c r="G150" s="1346"/>
      <c r="H150" s="1346"/>
      <c r="I150" s="1347"/>
      <c r="J150" s="1178"/>
      <c r="K150" s="1178"/>
      <c r="L150" s="1178"/>
      <c r="M150" s="1178"/>
      <c r="N150" s="1271"/>
      <c r="O150" s="1178"/>
      <c r="P150" s="1178"/>
      <c r="Q150" s="1178"/>
      <c r="R150" s="1178"/>
      <c r="S150" s="1178"/>
      <c r="T150" s="1178"/>
      <c r="U150" s="1178"/>
      <c r="V150" s="1178"/>
      <c r="W150" s="1178"/>
      <c r="X150" s="1178"/>
      <c r="Y150" s="1178"/>
      <c r="Z150" s="1178"/>
      <c r="AA150" s="1178"/>
      <c r="AB150" s="1178"/>
      <c r="AC150" s="1178"/>
      <c r="AD150" s="1178"/>
      <c r="AE150" s="1178"/>
      <c r="AF150" s="1178"/>
      <c r="AG150" s="1178"/>
      <c r="AH150" s="1178"/>
      <c r="AI150" s="1178"/>
      <c r="AJ150" s="1178"/>
      <c r="AK150" s="1178"/>
      <c r="AL150" s="1178"/>
      <c r="AM150" s="1178"/>
      <c r="AN150" s="1178"/>
      <c r="AO150" s="1178"/>
      <c r="AP150" s="1178"/>
      <c r="AQ150" s="1178"/>
      <c r="AR150" s="1178"/>
      <c r="AS150" s="1178"/>
      <c r="AT150" s="1178"/>
      <c r="AU150" s="1178"/>
      <c r="AV150" s="1178"/>
      <c r="AW150" s="1178"/>
      <c r="AX150" s="1178"/>
      <c r="AY150" s="1178"/>
      <c r="AZ150" s="1178"/>
      <c r="BA150" s="1178"/>
      <c r="BB150" s="1178"/>
      <c r="BC150" s="1178"/>
      <c r="BD150" s="1178"/>
      <c r="BE150" s="1178"/>
      <c r="BF150" s="1178"/>
      <c r="BG150" s="1178"/>
      <c r="BH150" s="1178"/>
      <c r="BI150" s="1178"/>
      <c r="BJ150" s="1178"/>
      <c r="BK150" s="1178"/>
      <c r="BL150" s="1178"/>
      <c r="BM150" s="1178"/>
      <c r="BN150" s="1178"/>
      <c r="BO150" s="1178"/>
      <c r="BP150" s="1178"/>
      <c r="BQ150" s="1178"/>
      <c r="BR150" s="1178"/>
      <c r="BS150" s="1178"/>
      <c r="BT150" s="1178"/>
      <c r="BU150" s="1178"/>
      <c r="BV150" s="1178"/>
      <c r="BW150" s="1178"/>
      <c r="BX150" s="1178"/>
      <c r="BY150" s="1178"/>
      <c r="BZ150" s="1178"/>
      <c r="CA150" s="1178"/>
    </row>
    <row r="151" spans="1:79" ht="9" customHeight="1">
      <c r="B151" s="1339"/>
      <c r="C151" s="1340"/>
      <c r="D151" s="1340"/>
      <c r="E151" s="1340"/>
      <c r="F151" s="1360"/>
      <c r="G151" s="1297"/>
      <c r="H151" s="1297"/>
      <c r="I151" s="1178"/>
      <c r="J151" s="1178"/>
      <c r="K151" s="1178"/>
      <c r="L151" s="1178"/>
      <c r="M151" s="1178"/>
      <c r="N151" s="1271"/>
      <c r="O151" s="1178"/>
      <c r="P151" s="1178"/>
      <c r="Q151" s="1178"/>
      <c r="R151" s="1178"/>
      <c r="S151" s="1178"/>
      <c r="T151" s="1178"/>
      <c r="U151" s="1178"/>
      <c r="V151" s="1178"/>
      <c r="W151" s="1178"/>
      <c r="X151" s="1178"/>
      <c r="Y151" s="1178"/>
      <c r="Z151" s="1178"/>
      <c r="AA151" s="1178"/>
      <c r="AB151" s="1178"/>
      <c r="AC151" s="1178"/>
      <c r="AD151" s="1178"/>
      <c r="AE151" s="1178"/>
      <c r="AF151" s="1178"/>
      <c r="AG151" s="1178"/>
      <c r="AH151" s="1178"/>
      <c r="AI151" s="1178"/>
      <c r="AJ151" s="1178"/>
      <c r="AK151" s="1178"/>
      <c r="AL151" s="1178"/>
      <c r="AM151" s="1178"/>
      <c r="AN151" s="1178"/>
      <c r="AO151" s="1178"/>
      <c r="AP151" s="1178"/>
      <c r="AQ151" s="1178"/>
      <c r="AR151" s="1178"/>
      <c r="AS151" s="1178"/>
      <c r="AT151" s="1178"/>
      <c r="AU151" s="1178"/>
      <c r="AV151" s="1178"/>
      <c r="AW151" s="1178"/>
      <c r="AX151" s="1178"/>
      <c r="AY151" s="1178"/>
      <c r="AZ151" s="1178"/>
      <c r="BA151" s="1178"/>
      <c r="BB151" s="1178"/>
      <c r="BC151" s="1178"/>
      <c r="BD151" s="1178"/>
      <c r="BE151" s="1178"/>
      <c r="BF151" s="1178"/>
      <c r="BG151" s="1178"/>
      <c r="BH151" s="1178"/>
      <c r="BI151" s="1178"/>
      <c r="BJ151" s="1178"/>
      <c r="BK151" s="1178"/>
      <c r="BL151" s="1178"/>
      <c r="BM151" s="1178"/>
      <c r="BN151" s="1178"/>
      <c r="BO151" s="1178"/>
      <c r="BP151" s="1178"/>
      <c r="BQ151" s="1178"/>
      <c r="BR151" s="1178"/>
      <c r="BS151" s="1178"/>
      <c r="BT151" s="1178"/>
      <c r="BU151" s="1178"/>
      <c r="BV151" s="1178"/>
      <c r="BW151" s="1178"/>
      <c r="BX151" s="1178"/>
      <c r="BY151" s="1178"/>
      <c r="BZ151" s="1178"/>
      <c r="CA151" s="1178"/>
    </row>
    <row r="152" spans="1:79" ht="18" customHeight="1">
      <c r="A152" s="1253">
        <v>15</v>
      </c>
      <c r="B152" s="1293" t="s">
        <v>879</v>
      </c>
      <c r="C152" s="1294"/>
      <c r="D152" s="1294"/>
      <c r="E152" s="1294"/>
      <c r="F152" s="1360"/>
      <c r="G152" s="1297"/>
      <c r="H152" s="1297"/>
      <c r="I152" s="1178"/>
      <c r="J152" s="1178"/>
      <c r="K152" s="1178"/>
      <c r="L152" s="1178"/>
      <c r="M152" s="1178"/>
      <c r="N152" s="1271"/>
      <c r="O152" s="1178"/>
      <c r="P152" s="1178"/>
      <c r="Q152" s="1178"/>
      <c r="R152" s="1178"/>
      <c r="S152" s="1178"/>
      <c r="T152" s="1178"/>
      <c r="U152" s="1178"/>
      <c r="V152" s="1178"/>
      <c r="W152" s="1178"/>
      <c r="X152" s="1178"/>
      <c r="Y152" s="1178"/>
      <c r="Z152" s="1178"/>
      <c r="AA152" s="1178"/>
      <c r="AB152" s="1178"/>
      <c r="AC152" s="1178"/>
      <c r="AD152" s="1178"/>
      <c r="AE152" s="1178"/>
      <c r="AF152" s="1178"/>
      <c r="AG152" s="1178"/>
      <c r="AH152" s="1178"/>
      <c r="AI152" s="1178"/>
      <c r="AJ152" s="1178"/>
      <c r="AK152" s="1178"/>
      <c r="AL152" s="1178"/>
      <c r="AM152" s="1178"/>
      <c r="AN152" s="1178"/>
      <c r="AO152" s="1178"/>
      <c r="AP152" s="1178"/>
      <c r="AQ152" s="1178"/>
      <c r="AR152" s="1178"/>
      <c r="AS152" s="1178"/>
      <c r="AT152" s="1178"/>
      <c r="AU152" s="1178"/>
      <c r="AV152" s="1178"/>
      <c r="AW152" s="1178"/>
      <c r="AX152" s="1178"/>
      <c r="AY152" s="1178"/>
      <c r="AZ152" s="1178"/>
      <c r="BA152" s="1178"/>
      <c r="BB152" s="1178"/>
      <c r="BC152" s="1178"/>
      <c r="BD152" s="1178"/>
      <c r="BE152" s="1178"/>
      <c r="BF152" s="1178"/>
      <c r="BG152" s="1178"/>
      <c r="BH152" s="1178"/>
      <c r="BI152" s="1178"/>
      <c r="BJ152" s="1178"/>
      <c r="BK152" s="1178"/>
      <c r="BL152" s="1178"/>
      <c r="BM152" s="1178"/>
      <c r="BN152" s="1178"/>
      <c r="BO152" s="1178"/>
      <c r="BP152" s="1178"/>
      <c r="BQ152" s="1178"/>
      <c r="BR152" s="1178"/>
      <c r="BS152" s="1178"/>
      <c r="BT152" s="1178"/>
      <c r="BU152" s="1178"/>
      <c r="BV152" s="1178"/>
      <c r="BW152" s="1178"/>
      <c r="BX152" s="1178"/>
      <c r="BY152" s="1178"/>
      <c r="BZ152" s="1178"/>
      <c r="CA152" s="1178"/>
    </row>
    <row r="153" spans="1:79" ht="35.25" customHeight="1">
      <c r="B153" s="1298" t="s">
        <v>880</v>
      </c>
      <c r="C153" s="1299"/>
      <c r="D153" s="1299"/>
      <c r="E153" s="1300"/>
      <c r="F153" s="1360"/>
      <c r="G153" s="1297"/>
      <c r="H153" s="1297"/>
      <c r="I153" s="1178"/>
      <c r="J153" s="1178"/>
      <c r="K153" s="1178"/>
      <c r="L153" s="1178"/>
      <c r="M153" s="1178"/>
      <c r="N153" s="1271"/>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8"/>
      <c r="AK153" s="1178"/>
      <c r="AL153" s="1178"/>
      <c r="AM153" s="1178"/>
      <c r="AN153" s="1178"/>
      <c r="AO153" s="1178"/>
      <c r="AP153" s="1178"/>
      <c r="AQ153" s="1178"/>
      <c r="AR153" s="1178"/>
      <c r="AS153" s="1178"/>
      <c r="AT153" s="1178"/>
      <c r="AU153" s="1178"/>
      <c r="AV153" s="1178"/>
      <c r="AW153" s="1178"/>
      <c r="AX153" s="1178"/>
      <c r="AY153" s="1178"/>
      <c r="AZ153" s="1178"/>
      <c r="BA153" s="1178"/>
      <c r="BB153" s="1178"/>
      <c r="BC153" s="1178"/>
      <c r="BD153" s="1178"/>
      <c r="BE153" s="1178"/>
      <c r="BF153" s="1178"/>
      <c r="BG153" s="1178"/>
      <c r="BH153" s="1178"/>
      <c r="BI153" s="1178"/>
      <c r="BJ153" s="1178"/>
      <c r="BK153" s="1178"/>
      <c r="BL153" s="1178"/>
      <c r="BM153" s="1178"/>
      <c r="BN153" s="1178"/>
      <c r="BO153" s="1178"/>
      <c r="BP153" s="1178"/>
      <c r="BQ153" s="1178"/>
      <c r="BR153" s="1178"/>
      <c r="BS153" s="1178"/>
      <c r="BT153" s="1178"/>
      <c r="BU153" s="1178"/>
      <c r="BV153" s="1178"/>
      <c r="BW153" s="1178"/>
      <c r="BX153" s="1178"/>
      <c r="BY153" s="1178"/>
      <c r="BZ153" s="1178"/>
      <c r="CA153" s="1178"/>
    </row>
    <row r="154" spans="1:79" ht="16.5" customHeight="1" thickBot="1">
      <c r="B154" s="1293" t="s">
        <v>810</v>
      </c>
      <c r="C154" s="1301"/>
      <c r="F154" s="1360"/>
      <c r="G154" s="1297"/>
      <c r="H154" s="1297"/>
      <c r="I154" s="1178"/>
      <c r="J154" s="1178"/>
      <c r="K154" s="1178"/>
      <c r="L154" s="1178"/>
      <c r="M154" s="1178"/>
      <c r="N154" s="1271"/>
      <c r="O154" s="1178"/>
      <c r="P154" s="1178"/>
      <c r="Q154" s="1178"/>
      <c r="R154" s="1178"/>
      <c r="S154" s="1178"/>
      <c r="T154" s="1178"/>
      <c r="U154" s="1178"/>
      <c r="V154" s="1178"/>
      <c r="W154" s="1178"/>
      <c r="X154" s="1178"/>
      <c r="Y154" s="1178"/>
      <c r="Z154" s="1178"/>
      <c r="AA154" s="1178"/>
      <c r="AB154" s="1178"/>
      <c r="AC154" s="1178"/>
      <c r="AD154" s="1178"/>
      <c r="AE154" s="1178"/>
      <c r="AF154" s="1178"/>
      <c r="AG154" s="1178"/>
      <c r="AH154" s="1178"/>
      <c r="AI154" s="1178"/>
      <c r="AJ154" s="1178"/>
      <c r="AK154" s="1178"/>
      <c r="AL154" s="1178"/>
      <c r="AM154" s="1178"/>
      <c r="AN154" s="1178"/>
      <c r="AO154" s="1178"/>
      <c r="AP154" s="1178"/>
      <c r="AQ154" s="1178"/>
      <c r="AR154" s="1178"/>
      <c r="AS154" s="1178"/>
      <c r="AT154" s="1178"/>
      <c r="AU154" s="1178"/>
      <c r="AV154" s="1178"/>
      <c r="AW154" s="1178"/>
      <c r="AX154" s="1178"/>
      <c r="AY154" s="1178"/>
      <c r="AZ154" s="1178"/>
      <c r="BA154" s="1178"/>
      <c r="BB154" s="1178"/>
      <c r="BC154" s="1178"/>
      <c r="BD154" s="1178"/>
      <c r="BE154" s="1178"/>
      <c r="BF154" s="1178"/>
      <c r="BG154" s="1178"/>
      <c r="BH154" s="1178"/>
      <c r="BI154" s="1178"/>
      <c r="BJ154" s="1178"/>
      <c r="BK154" s="1178"/>
      <c r="BL154" s="1178"/>
      <c r="BM154" s="1178"/>
      <c r="BN154" s="1178"/>
      <c r="BO154" s="1178"/>
      <c r="BP154" s="1178"/>
      <c r="BQ154" s="1178"/>
      <c r="BR154" s="1178"/>
      <c r="BS154" s="1178"/>
      <c r="BT154" s="1178"/>
      <c r="BU154" s="1178"/>
      <c r="BV154" s="1178"/>
      <c r="BW154" s="1178"/>
      <c r="BX154" s="1178"/>
      <c r="BY154" s="1178"/>
      <c r="BZ154" s="1178"/>
      <c r="CA154" s="1178"/>
    </row>
    <row r="155" spans="1:79" ht="33.75" customHeight="1" thickBot="1">
      <c r="B155" s="1302" t="s">
        <v>811</v>
      </c>
      <c r="C155" s="1303" t="s">
        <v>812</v>
      </c>
      <c r="D155" s="1303" t="s">
        <v>813</v>
      </c>
      <c r="E155" s="1304" t="s">
        <v>814</v>
      </c>
      <c r="F155" s="1348" t="s">
        <v>815</v>
      </c>
      <c r="G155" s="1341">
        <v>2</v>
      </c>
      <c r="H155" s="1297"/>
      <c r="I155" s="1178"/>
      <c r="J155" s="1178"/>
      <c r="K155" s="1178"/>
      <c r="L155" s="1178"/>
      <c r="M155" s="1178"/>
      <c r="N155" s="1271"/>
      <c r="O155" s="1178"/>
      <c r="P155" s="1178"/>
      <c r="Q155" s="1178"/>
      <c r="R155" s="1178"/>
      <c r="S155" s="1178"/>
      <c r="T155" s="1178"/>
      <c r="U155" s="1178"/>
      <c r="V155" s="1178"/>
      <c r="W155" s="1178"/>
      <c r="X155" s="1178"/>
      <c r="Y155" s="1178"/>
      <c r="Z155" s="1178"/>
      <c r="AA155" s="1178"/>
      <c r="AB155" s="1178"/>
      <c r="AC155" s="1178"/>
      <c r="AD155" s="1178"/>
      <c r="AE155" s="1178"/>
      <c r="AF155" s="1178"/>
      <c r="AG155" s="1178"/>
      <c r="AH155" s="1178"/>
      <c r="AI155" s="1178"/>
      <c r="AJ155" s="1178"/>
      <c r="AK155" s="1178"/>
      <c r="AL155" s="1178"/>
      <c r="AM155" s="1178"/>
      <c r="AN155" s="1178"/>
      <c r="AO155" s="1178"/>
      <c r="AP155" s="1178"/>
      <c r="AQ155" s="1178"/>
      <c r="AR155" s="1178"/>
      <c r="AS155" s="1178"/>
      <c r="AT155" s="1178"/>
      <c r="AU155" s="1178"/>
      <c r="AV155" s="1178"/>
      <c r="AW155" s="1178"/>
      <c r="AX155" s="1178"/>
      <c r="AY155" s="1178"/>
      <c r="AZ155" s="1178"/>
      <c r="BA155" s="1178"/>
      <c r="BB155" s="1178"/>
      <c r="BC155" s="1178"/>
      <c r="BD155" s="1178"/>
      <c r="BE155" s="1178"/>
      <c r="BF155" s="1178"/>
      <c r="BG155" s="1178"/>
      <c r="BH155" s="1178"/>
      <c r="BI155" s="1178"/>
      <c r="BJ155" s="1178"/>
      <c r="BK155" s="1178"/>
      <c r="BL155" s="1178"/>
      <c r="BM155" s="1178"/>
      <c r="BN155" s="1178"/>
      <c r="BO155" s="1178"/>
      <c r="BP155" s="1178"/>
      <c r="BQ155" s="1178"/>
      <c r="BR155" s="1178"/>
      <c r="BS155" s="1178"/>
      <c r="BT155" s="1178"/>
      <c r="BU155" s="1178"/>
      <c r="BV155" s="1178"/>
      <c r="BW155" s="1178"/>
      <c r="BX155" s="1178"/>
      <c r="BY155" s="1178"/>
      <c r="BZ155" s="1178"/>
      <c r="CA155" s="1178"/>
    </row>
    <row r="156" spans="1:79" ht="68.099999999999994" customHeight="1">
      <c r="B156" s="1313" t="s">
        <v>881</v>
      </c>
      <c r="C156" s="1314">
        <v>1</v>
      </c>
      <c r="D156" s="1315">
        <v>2</v>
      </c>
      <c r="E156" s="1316">
        <v>2</v>
      </c>
      <c r="F156" s="1349"/>
      <c r="G156" s="1342"/>
      <c r="H156" s="1342"/>
      <c r="I156" s="1343"/>
      <c r="J156" s="1178"/>
      <c r="K156" s="1178"/>
      <c r="L156" s="1178"/>
      <c r="M156" s="1178"/>
      <c r="N156" s="1271"/>
      <c r="O156" s="1178"/>
      <c r="P156" s="1178"/>
      <c r="Q156" s="1178"/>
      <c r="R156" s="1178"/>
      <c r="S156" s="1178"/>
      <c r="T156" s="1178"/>
      <c r="U156" s="1178"/>
      <c r="V156" s="1178"/>
      <c r="W156" s="1178"/>
      <c r="X156" s="1178"/>
      <c r="Y156" s="1178"/>
      <c r="Z156" s="1178"/>
      <c r="AA156" s="1178"/>
      <c r="AB156" s="1178"/>
      <c r="AC156" s="1178"/>
      <c r="AD156" s="1178"/>
      <c r="AE156" s="1178"/>
      <c r="AF156" s="1178"/>
      <c r="AG156" s="1178"/>
      <c r="AH156" s="1178"/>
      <c r="AI156" s="1178"/>
      <c r="AJ156" s="1178"/>
      <c r="AK156" s="1178"/>
      <c r="AL156" s="1178"/>
      <c r="AM156" s="1178"/>
      <c r="AN156" s="1178"/>
      <c r="AO156" s="1178"/>
      <c r="AP156" s="1178"/>
      <c r="AQ156" s="1178"/>
      <c r="AR156" s="1178"/>
      <c r="AS156" s="1178"/>
      <c r="AT156" s="1178"/>
      <c r="AU156" s="1178"/>
      <c r="AV156" s="1178"/>
      <c r="AW156" s="1178"/>
      <c r="AX156" s="1178"/>
      <c r="AY156" s="1178"/>
      <c r="AZ156" s="1178"/>
      <c r="BA156" s="1178"/>
      <c r="BB156" s="1178"/>
      <c r="BC156" s="1178"/>
      <c r="BD156" s="1178"/>
      <c r="BE156" s="1178"/>
      <c r="BF156" s="1178"/>
      <c r="BG156" s="1178"/>
      <c r="BH156" s="1178"/>
      <c r="BI156" s="1178"/>
      <c r="BJ156" s="1178"/>
      <c r="BK156" s="1178"/>
      <c r="BL156" s="1178"/>
      <c r="BM156" s="1178"/>
      <c r="BN156" s="1178"/>
      <c r="BO156" s="1178"/>
      <c r="BP156" s="1178"/>
      <c r="BQ156" s="1178"/>
      <c r="BR156" s="1178"/>
      <c r="BS156" s="1178"/>
      <c r="BT156" s="1178"/>
      <c r="BU156" s="1178"/>
      <c r="BV156" s="1178"/>
      <c r="BW156" s="1178"/>
      <c r="BX156" s="1178"/>
      <c r="BY156" s="1178"/>
      <c r="BZ156" s="1178"/>
      <c r="CA156" s="1178"/>
    </row>
    <row r="157" spans="1:79" ht="69" customHeight="1">
      <c r="B157" s="1323" t="s">
        <v>882</v>
      </c>
      <c r="C157" s="1324">
        <v>2</v>
      </c>
      <c r="D157" s="1325">
        <v>2</v>
      </c>
      <c r="E157" s="1326">
        <v>4</v>
      </c>
      <c r="F157" s="1349"/>
      <c r="G157" s="1344"/>
      <c r="H157" s="1344"/>
      <c r="I157" s="1345"/>
      <c r="J157" s="1178"/>
      <c r="K157" s="1178"/>
      <c r="L157" s="1178"/>
      <c r="M157" s="1178"/>
      <c r="N157" s="1271"/>
      <c r="O157" s="1178"/>
      <c r="P157" s="1178"/>
      <c r="Q157" s="1178"/>
      <c r="R157" s="1178"/>
      <c r="S157" s="1178"/>
      <c r="T157" s="1178"/>
      <c r="U157" s="1178"/>
      <c r="V157" s="1178"/>
      <c r="W157" s="1178"/>
      <c r="X157" s="1178"/>
      <c r="Y157" s="1178"/>
      <c r="Z157" s="1178"/>
      <c r="AA157" s="1178"/>
      <c r="AB157" s="1178"/>
      <c r="AC157" s="1178"/>
      <c r="AD157" s="1178"/>
      <c r="AE157" s="1178"/>
      <c r="AF157" s="1178"/>
      <c r="AG157" s="1178"/>
      <c r="AH157" s="1178"/>
      <c r="AI157" s="1178"/>
      <c r="AJ157" s="1178"/>
      <c r="AK157" s="1178"/>
      <c r="AL157" s="1178"/>
      <c r="AM157" s="1178"/>
      <c r="AN157" s="1178"/>
      <c r="AO157" s="1178"/>
      <c r="AP157" s="1178"/>
      <c r="AQ157" s="1178"/>
      <c r="AR157" s="1178"/>
      <c r="AS157" s="1178"/>
      <c r="AT157" s="1178"/>
      <c r="AU157" s="1178"/>
      <c r="AV157" s="1178"/>
      <c r="AW157" s="1178"/>
      <c r="AX157" s="1178"/>
      <c r="AY157" s="1178"/>
      <c r="AZ157" s="1178"/>
      <c r="BA157" s="1178"/>
      <c r="BB157" s="1178"/>
      <c r="BC157" s="1178"/>
      <c r="BD157" s="1178"/>
      <c r="BE157" s="1178"/>
      <c r="BF157" s="1178"/>
      <c r="BG157" s="1178"/>
      <c r="BH157" s="1178"/>
      <c r="BI157" s="1178"/>
      <c r="BJ157" s="1178"/>
      <c r="BK157" s="1178"/>
      <c r="BL157" s="1178"/>
      <c r="BM157" s="1178"/>
      <c r="BN157" s="1178"/>
      <c r="BO157" s="1178"/>
      <c r="BP157" s="1178"/>
      <c r="BQ157" s="1178"/>
      <c r="BR157" s="1178"/>
      <c r="BS157" s="1178"/>
      <c r="BT157" s="1178"/>
      <c r="BU157" s="1178"/>
      <c r="BV157" s="1178"/>
      <c r="BW157" s="1178"/>
      <c r="BX157" s="1178"/>
      <c r="BY157" s="1178"/>
      <c r="BZ157" s="1178"/>
      <c r="CA157" s="1178"/>
    </row>
    <row r="158" spans="1:79" ht="71.45" customHeight="1" thickBot="1">
      <c r="B158" s="1329" t="s">
        <v>883</v>
      </c>
      <c r="C158" s="1330">
        <v>3</v>
      </c>
      <c r="D158" s="1331">
        <v>2</v>
      </c>
      <c r="E158" s="1332">
        <v>6</v>
      </c>
      <c r="F158" s="1350"/>
      <c r="G158" s="1346"/>
      <c r="H158" s="1346"/>
      <c r="I158" s="1347"/>
      <c r="J158" s="1178"/>
      <c r="K158" s="1178"/>
      <c r="L158" s="1178"/>
      <c r="M158" s="1178"/>
      <c r="N158" s="1271"/>
      <c r="O158" s="1178"/>
      <c r="P158" s="1178"/>
      <c r="Q158" s="1178"/>
      <c r="R158" s="1178"/>
      <c r="S158" s="1178"/>
      <c r="T158" s="1178"/>
      <c r="U158" s="1178"/>
      <c r="V158" s="1178"/>
      <c r="W158" s="1178"/>
      <c r="X158" s="1178"/>
      <c r="Y158" s="1178"/>
      <c r="Z158" s="1178"/>
      <c r="AA158" s="1178"/>
      <c r="AB158" s="1178"/>
      <c r="AC158" s="1178"/>
      <c r="AD158" s="1178"/>
      <c r="AE158" s="1178"/>
      <c r="AF158" s="1178"/>
      <c r="AG158" s="1178"/>
      <c r="AH158" s="1178"/>
      <c r="AI158" s="1178"/>
      <c r="AJ158" s="1178"/>
      <c r="AK158" s="1178"/>
      <c r="AL158" s="1178"/>
      <c r="AM158" s="1178"/>
      <c r="AN158" s="1178"/>
      <c r="AO158" s="1178"/>
      <c r="AP158" s="1178"/>
      <c r="AQ158" s="1178"/>
      <c r="AR158" s="1178"/>
      <c r="AS158" s="1178"/>
      <c r="AT158" s="1178"/>
      <c r="AU158" s="1178"/>
      <c r="AV158" s="1178"/>
      <c r="AW158" s="1178"/>
      <c r="AX158" s="1178"/>
      <c r="AY158" s="1178"/>
      <c r="AZ158" s="1178"/>
      <c r="BA158" s="1178"/>
      <c r="BB158" s="1178"/>
      <c r="BC158" s="1178"/>
      <c r="BD158" s="1178"/>
      <c r="BE158" s="1178"/>
      <c r="BF158" s="1178"/>
      <c r="BG158" s="1178"/>
      <c r="BH158" s="1178"/>
      <c r="BI158" s="1178"/>
      <c r="BJ158" s="1178"/>
      <c r="BK158" s="1178"/>
      <c r="BL158" s="1178"/>
      <c r="BM158" s="1178"/>
      <c r="BN158" s="1178"/>
      <c r="BO158" s="1178"/>
      <c r="BP158" s="1178"/>
      <c r="BQ158" s="1178"/>
      <c r="BR158" s="1178"/>
      <c r="BS158" s="1178"/>
      <c r="BT158" s="1178"/>
      <c r="BU158" s="1178"/>
      <c r="BV158" s="1178"/>
      <c r="BW158" s="1178"/>
      <c r="BX158" s="1178"/>
      <c r="BY158" s="1178"/>
      <c r="BZ158" s="1178"/>
      <c r="CA158" s="1178"/>
    </row>
    <row r="159" spans="1:79" ht="9" customHeight="1">
      <c r="B159" s="1339"/>
      <c r="C159" s="1340"/>
      <c r="D159" s="1340"/>
      <c r="E159" s="1340"/>
      <c r="F159" s="1360"/>
      <c r="G159" s="1297"/>
      <c r="H159" s="1297"/>
      <c r="I159" s="1178"/>
      <c r="J159" s="1178"/>
      <c r="K159" s="1178"/>
      <c r="L159" s="1178"/>
      <c r="M159" s="1178"/>
      <c r="N159" s="1271"/>
      <c r="O159" s="1178"/>
      <c r="P159" s="1178"/>
      <c r="Q159" s="1178"/>
      <c r="R159" s="1178"/>
      <c r="S159" s="1178"/>
      <c r="T159" s="1178"/>
      <c r="U159" s="1178"/>
      <c r="V159" s="1178"/>
      <c r="W159" s="1178"/>
      <c r="X159" s="1178"/>
      <c r="Y159" s="1178"/>
      <c r="Z159" s="1178"/>
      <c r="AA159" s="1178"/>
      <c r="AB159" s="1178"/>
      <c r="AC159" s="1178"/>
      <c r="AD159" s="1178"/>
      <c r="AE159" s="1178"/>
      <c r="AF159" s="1178"/>
      <c r="AG159" s="1178"/>
      <c r="AH159" s="1178"/>
      <c r="AI159" s="1178"/>
      <c r="AJ159" s="1178"/>
      <c r="AK159" s="1178"/>
      <c r="AL159" s="1178"/>
      <c r="AM159" s="1178"/>
      <c r="AN159" s="1178"/>
      <c r="AO159" s="1178"/>
      <c r="AP159" s="1178"/>
      <c r="AQ159" s="1178"/>
      <c r="AR159" s="1178"/>
      <c r="AS159" s="1178"/>
      <c r="AT159" s="1178"/>
      <c r="AU159" s="1178"/>
      <c r="AV159" s="1178"/>
      <c r="AW159" s="1178"/>
      <c r="AX159" s="1178"/>
      <c r="AY159" s="1178"/>
      <c r="AZ159" s="1178"/>
      <c r="BA159" s="1178"/>
      <c r="BB159" s="1178"/>
      <c r="BC159" s="1178"/>
      <c r="BD159" s="1178"/>
      <c r="BE159" s="1178"/>
      <c r="BF159" s="1178"/>
      <c r="BG159" s="1178"/>
      <c r="BH159" s="1178"/>
      <c r="BI159" s="1178"/>
      <c r="BJ159" s="1178"/>
      <c r="BK159" s="1178"/>
      <c r="BL159" s="1178"/>
      <c r="BM159" s="1178"/>
      <c r="BN159" s="1178"/>
      <c r="BO159" s="1178"/>
      <c r="BP159" s="1178"/>
      <c r="BQ159" s="1178"/>
      <c r="BR159" s="1178"/>
      <c r="BS159" s="1178"/>
      <c r="BT159" s="1178"/>
      <c r="BU159" s="1178"/>
      <c r="BV159" s="1178"/>
      <c r="BW159" s="1178"/>
      <c r="BX159" s="1178"/>
      <c r="BY159" s="1178"/>
      <c r="BZ159" s="1178"/>
      <c r="CA159" s="1178"/>
    </row>
    <row r="160" spans="1:79" ht="18" customHeight="1">
      <c r="A160" s="1253">
        <v>16</v>
      </c>
      <c r="B160" s="1293" t="s">
        <v>884</v>
      </c>
      <c r="C160" s="1294"/>
      <c r="D160" s="1294"/>
      <c r="E160" s="1294"/>
      <c r="F160" s="1360"/>
      <c r="G160" s="1297"/>
      <c r="H160" s="1297"/>
      <c r="I160" s="1178"/>
      <c r="J160" s="1178"/>
      <c r="K160" s="1178"/>
      <c r="L160" s="1178"/>
      <c r="M160" s="1178"/>
      <c r="N160" s="1271"/>
      <c r="O160" s="1178"/>
      <c r="P160" s="1178"/>
      <c r="Q160" s="1178"/>
      <c r="R160" s="1178"/>
      <c r="S160" s="1178"/>
      <c r="T160" s="1178"/>
      <c r="U160" s="1178"/>
      <c r="V160" s="1178"/>
      <c r="W160" s="1178"/>
      <c r="X160" s="1178"/>
      <c r="Y160" s="1178"/>
      <c r="Z160" s="1178"/>
      <c r="AA160" s="1178"/>
      <c r="AB160" s="1178"/>
      <c r="AC160" s="1178"/>
      <c r="AD160" s="1178"/>
      <c r="AE160" s="1178"/>
      <c r="AF160" s="1178"/>
      <c r="AG160" s="1178"/>
      <c r="AH160" s="1178"/>
      <c r="AI160" s="1178"/>
      <c r="AJ160" s="1178"/>
      <c r="AK160" s="1178"/>
      <c r="AL160" s="1178"/>
      <c r="AM160" s="1178"/>
      <c r="AN160" s="1178"/>
      <c r="AO160" s="1178"/>
      <c r="AP160" s="1178"/>
      <c r="AQ160" s="1178"/>
      <c r="AR160" s="1178"/>
      <c r="AS160" s="1178"/>
      <c r="AT160" s="1178"/>
      <c r="AU160" s="1178"/>
      <c r="AV160" s="1178"/>
      <c r="AW160" s="1178"/>
      <c r="AX160" s="1178"/>
      <c r="AY160" s="1178"/>
      <c r="AZ160" s="1178"/>
      <c r="BA160" s="1178"/>
      <c r="BB160" s="1178"/>
      <c r="BC160" s="1178"/>
      <c r="BD160" s="1178"/>
      <c r="BE160" s="1178"/>
      <c r="BF160" s="1178"/>
      <c r="BG160" s="1178"/>
      <c r="BH160" s="1178"/>
      <c r="BI160" s="1178"/>
      <c r="BJ160" s="1178"/>
      <c r="BK160" s="1178"/>
      <c r="BL160" s="1178"/>
      <c r="BM160" s="1178"/>
      <c r="BN160" s="1178"/>
      <c r="BO160" s="1178"/>
      <c r="BP160" s="1178"/>
      <c r="BQ160" s="1178"/>
      <c r="BR160" s="1178"/>
      <c r="BS160" s="1178"/>
      <c r="BT160" s="1178"/>
      <c r="BU160" s="1178"/>
      <c r="BV160" s="1178"/>
      <c r="BW160" s="1178"/>
      <c r="BX160" s="1178"/>
      <c r="BY160" s="1178"/>
      <c r="BZ160" s="1178"/>
      <c r="CA160" s="1178"/>
    </row>
    <row r="161" spans="1:79" ht="35.25" customHeight="1">
      <c r="B161" s="1298" t="s">
        <v>885</v>
      </c>
      <c r="C161" s="1299"/>
      <c r="D161" s="1299"/>
      <c r="E161" s="1300"/>
      <c r="F161" s="1360"/>
      <c r="G161" s="1297"/>
      <c r="H161" s="1297"/>
      <c r="I161" s="1178"/>
      <c r="J161" s="1178"/>
      <c r="K161" s="1178"/>
      <c r="L161" s="1178"/>
      <c r="M161" s="1178"/>
      <c r="N161" s="1271"/>
      <c r="O161" s="1178"/>
      <c r="P161" s="1178"/>
      <c r="Q161" s="1178"/>
      <c r="R161" s="1178"/>
      <c r="S161" s="1178"/>
      <c r="T161" s="1178"/>
      <c r="U161" s="1178"/>
      <c r="V161" s="1178"/>
      <c r="W161" s="1178"/>
      <c r="X161" s="1178"/>
      <c r="Y161" s="1178"/>
      <c r="Z161" s="1178"/>
      <c r="AA161" s="1178"/>
      <c r="AB161" s="1178"/>
      <c r="AC161" s="1178"/>
      <c r="AD161" s="1178"/>
      <c r="AE161" s="1178"/>
      <c r="AF161" s="1178"/>
      <c r="AG161" s="1178"/>
      <c r="AH161" s="1178"/>
      <c r="AI161" s="1178"/>
      <c r="AJ161" s="1178"/>
      <c r="AK161" s="1178"/>
      <c r="AL161" s="1178"/>
      <c r="AM161" s="1178"/>
      <c r="AN161" s="1178"/>
      <c r="AO161" s="1178"/>
      <c r="AP161" s="1178"/>
      <c r="AQ161" s="1178"/>
      <c r="AR161" s="1178"/>
      <c r="AS161" s="1178"/>
      <c r="AT161" s="1178"/>
      <c r="AU161" s="1178"/>
      <c r="AV161" s="1178"/>
      <c r="AW161" s="1178"/>
      <c r="AX161" s="1178"/>
      <c r="AY161" s="1178"/>
      <c r="AZ161" s="1178"/>
      <c r="BA161" s="1178"/>
      <c r="BB161" s="1178"/>
      <c r="BC161" s="1178"/>
      <c r="BD161" s="1178"/>
      <c r="BE161" s="1178"/>
      <c r="BF161" s="1178"/>
      <c r="BG161" s="1178"/>
      <c r="BH161" s="1178"/>
      <c r="BI161" s="1178"/>
      <c r="BJ161" s="1178"/>
      <c r="BK161" s="1178"/>
      <c r="BL161" s="1178"/>
      <c r="BM161" s="1178"/>
      <c r="BN161" s="1178"/>
      <c r="BO161" s="1178"/>
      <c r="BP161" s="1178"/>
      <c r="BQ161" s="1178"/>
      <c r="BR161" s="1178"/>
      <c r="BS161" s="1178"/>
      <c r="BT161" s="1178"/>
      <c r="BU161" s="1178"/>
      <c r="BV161" s="1178"/>
      <c r="BW161" s="1178"/>
      <c r="BX161" s="1178"/>
      <c r="BY161" s="1178"/>
      <c r="BZ161" s="1178"/>
      <c r="CA161" s="1178"/>
    </row>
    <row r="162" spans="1:79" ht="16.5" customHeight="1" thickBot="1">
      <c r="B162" s="1293" t="s">
        <v>810</v>
      </c>
      <c r="C162" s="1301"/>
      <c r="F162" s="1360"/>
      <c r="G162" s="1297"/>
      <c r="H162" s="1297"/>
      <c r="I162" s="1178"/>
      <c r="J162" s="1178"/>
      <c r="K162" s="1178"/>
      <c r="L162" s="1178"/>
      <c r="M162" s="1178"/>
      <c r="N162" s="1271"/>
      <c r="O162" s="1178"/>
      <c r="P162" s="1178"/>
      <c r="Q162" s="1178"/>
      <c r="R162" s="1178"/>
      <c r="S162" s="1178"/>
      <c r="T162" s="1178"/>
      <c r="U162" s="1178"/>
      <c r="V162" s="1178"/>
      <c r="W162" s="1178"/>
      <c r="X162" s="1178"/>
      <c r="Y162" s="1178"/>
      <c r="Z162" s="1178"/>
      <c r="AA162" s="1178"/>
      <c r="AB162" s="1178"/>
      <c r="AC162" s="1178"/>
      <c r="AD162" s="1178"/>
      <c r="AE162" s="1178"/>
      <c r="AF162" s="1178"/>
      <c r="AG162" s="1178"/>
      <c r="AH162" s="1178"/>
      <c r="AI162" s="1178"/>
      <c r="AJ162" s="1178"/>
      <c r="AK162" s="1178"/>
      <c r="AL162" s="1178"/>
      <c r="AM162" s="1178"/>
      <c r="AN162" s="1178"/>
      <c r="AO162" s="1178"/>
      <c r="AP162" s="1178"/>
      <c r="AQ162" s="1178"/>
      <c r="AR162" s="1178"/>
      <c r="AS162" s="1178"/>
      <c r="AT162" s="1178"/>
      <c r="AU162" s="1178"/>
      <c r="AV162" s="1178"/>
      <c r="AW162" s="1178"/>
      <c r="AX162" s="1178"/>
      <c r="AY162" s="1178"/>
      <c r="AZ162" s="1178"/>
      <c r="BA162" s="1178"/>
      <c r="BB162" s="1178"/>
      <c r="BC162" s="1178"/>
      <c r="BD162" s="1178"/>
      <c r="BE162" s="1178"/>
      <c r="BF162" s="1178"/>
      <c r="BG162" s="1178"/>
      <c r="BH162" s="1178"/>
      <c r="BI162" s="1178"/>
      <c r="BJ162" s="1178"/>
      <c r="BK162" s="1178"/>
      <c r="BL162" s="1178"/>
      <c r="BM162" s="1178"/>
      <c r="BN162" s="1178"/>
      <c r="BO162" s="1178"/>
      <c r="BP162" s="1178"/>
      <c r="BQ162" s="1178"/>
      <c r="BR162" s="1178"/>
      <c r="BS162" s="1178"/>
      <c r="BT162" s="1178"/>
      <c r="BU162" s="1178"/>
      <c r="BV162" s="1178"/>
      <c r="BW162" s="1178"/>
      <c r="BX162" s="1178"/>
      <c r="BY162" s="1178"/>
      <c r="BZ162" s="1178"/>
      <c r="CA162" s="1178"/>
    </row>
    <row r="163" spans="1:79" ht="33.75" customHeight="1" thickBot="1">
      <c r="B163" s="1302" t="s">
        <v>811</v>
      </c>
      <c r="C163" s="1303" t="s">
        <v>812</v>
      </c>
      <c r="D163" s="1303" t="s">
        <v>813</v>
      </c>
      <c r="E163" s="1304" t="s">
        <v>814</v>
      </c>
      <c r="F163" s="1348" t="s">
        <v>815</v>
      </c>
      <c r="G163" s="1341">
        <v>6</v>
      </c>
      <c r="H163" s="1297"/>
      <c r="I163" s="1178"/>
      <c r="J163" s="1178"/>
      <c r="K163" s="1178"/>
      <c r="L163" s="1178"/>
      <c r="M163" s="1178"/>
      <c r="N163" s="1271"/>
      <c r="O163" s="1178"/>
      <c r="P163" s="1178"/>
      <c r="Q163" s="1178"/>
      <c r="R163" s="1178"/>
      <c r="S163" s="1178"/>
      <c r="T163" s="1178"/>
      <c r="U163" s="1178"/>
      <c r="V163" s="1178"/>
      <c r="W163" s="1178"/>
      <c r="X163" s="1178"/>
      <c r="Y163" s="1178"/>
      <c r="Z163" s="1178"/>
      <c r="AA163" s="1178"/>
      <c r="AB163" s="1178"/>
      <c r="AC163" s="1178"/>
      <c r="AD163" s="1178"/>
      <c r="AE163" s="1178"/>
      <c r="AF163" s="1178"/>
      <c r="AG163" s="1178"/>
      <c r="AH163" s="1178"/>
      <c r="AI163" s="1178"/>
      <c r="AJ163" s="1178"/>
      <c r="AK163" s="1178"/>
      <c r="AL163" s="1178"/>
      <c r="AM163" s="1178"/>
      <c r="AN163" s="1178"/>
      <c r="AO163" s="1178"/>
      <c r="AP163" s="1178"/>
      <c r="AQ163" s="1178"/>
      <c r="AR163" s="1178"/>
      <c r="AS163" s="1178"/>
      <c r="AT163" s="1178"/>
      <c r="AU163" s="1178"/>
      <c r="AV163" s="1178"/>
      <c r="AW163" s="1178"/>
      <c r="AX163" s="1178"/>
      <c r="AY163" s="1178"/>
      <c r="AZ163" s="1178"/>
      <c r="BA163" s="1178"/>
      <c r="BB163" s="1178"/>
      <c r="BC163" s="1178"/>
      <c r="BD163" s="1178"/>
      <c r="BE163" s="1178"/>
      <c r="BF163" s="1178"/>
      <c r="BG163" s="1178"/>
      <c r="BH163" s="1178"/>
      <c r="BI163" s="1178"/>
      <c r="BJ163" s="1178"/>
      <c r="BK163" s="1178"/>
      <c r="BL163" s="1178"/>
      <c r="BM163" s="1178"/>
      <c r="BN163" s="1178"/>
      <c r="BO163" s="1178"/>
      <c r="BP163" s="1178"/>
      <c r="BQ163" s="1178"/>
      <c r="BR163" s="1178"/>
      <c r="BS163" s="1178"/>
      <c r="BT163" s="1178"/>
      <c r="BU163" s="1178"/>
      <c r="BV163" s="1178"/>
      <c r="BW163" s="1178"/>
      <c r="BX163" s="1178"/>
      <c r="BY163" s="1178"/>
      <c r="BZ163" s="1178"/>
      <c r="CA163" s="1178"/>
    </row>
    <row r="164" spans="1:79" ht="27.95" customHeight="1">
      <c r="B164" s="1313" t="s">
        <v>886</v>
      </c>
      <c r="C164" s="1314">
        <v>1</v>
      </c>
      <c r="D164" s="1315">
        <v>2</v>
      </c>
      <c r="E164" s="1316">
        <v>2</v>
      </c>
      <c r="F164" s="1349"/>
      <c r="G164" s="1342"/>
      <c r="H164" s="1342"/>
      <c r="I164" s="1343"/>
      <c r="J164" s="1178"/>
      <c r="K164" s="1178"/>
      <c r="L164" s="1178"/>
      <c r="M164" s="1178"/>
      <c r="N164" s="1271"/>
      <c r="O164" s="1178"/>
      <c r="P164" s="1178"/>
      <c r="Q164" s="1178"/>
      <c r="R164" s="1178"/>
      <c r="S164" s="1178"/>
      <c r="T164" s="1178"/>
      <c r="U164" s="1178"/>
      <c r="V164" s="1178"/>
      <c r="W164" s="1178"/>
      <c r="X164" s="1178"/>
      <c r="Y164" s="1178"/>
      <c r="Z164" s="1178"/>
      <c r="AA164" s="1178"/>
      <c r="AB164" s="1178"/>
      <c r="AC164" s="1178"/>
      <c r="AD164" s="1178"/>
      <c r="AE164" s="1178"/>
      <c r="AF164" s="1178"/>
      <c r="AG164" s="1178"/>
      <c r="AH164" s="1178"/>
      <c r="AI164" s="1178"/>
      <c r="AJ164" s="1178"/>
      <c r="AK164" s="1178"/>
      <c r="AL164" s="1178"/>
      <c r="AM164" s="1178"/>
      <c r="AN164" s="1178"/>
      <c r="AO164" s="1178"/>
      <c r="AP164" s="1178"/>
      <c r="AQ164" s="1178"/>
      <c r="AR164" s="1178"/>
      <c r="AS164" s="1178"/>
      <c r="AT164" s="1178"/>
      <c r="AU164" s="1178"/>
      <c r="AV164" s="1178"/>
      <c r="AW164" s="1178"/>
      <c r="AX164" s="1178"/>
      <c r="AY164" s="1178"/>
      <c r="AZ164" s="1178"/>
      <c r="BA164" s="1178"/>
      <c r="BB164" s="1178"/>
      <c r="BC164" s="1178"/>
      <c r="BD164" s="1178"/>
      <c r="BE164" s="1178"/>
      <c r="BF164" s="1178"/>
      <c r="BG164" s="1178"/>
      <c r="BH164" s="1178"/>
      <c r="BI164" s="1178"/>
      <c r="BJ164" s="1178"/>
      <c r="BK164" s="1178"/>
      <c r="BL164" s="1178"/>
      <c r="BM164" s="1178"/>
      <c r="BN164" s="1178"/>
      <c r="BO164" s="1178"/>
      <c r="BP164" s="1178"/>
      <c r="BQ164" s="1178"/>
      <c r="BR164" s="1178"/>
      <c r="BS164" s="1178"/>
      <c r="BT164" s="1178"/>
      <c r="BU164" s="1178"/>
      <c r="BV164" s="1178"/>
      <c r="BW164" s="1178"/>
      <c r="BX164" s="1178"/>
      <c r="BY164" s="1178"/>
      <c r="BZ164" s="1178"/>
      <c r="CA164" s="1178"/>
    </row>
    <row r="165" spans="1:79" ht="27" customHeight="1">
      <c r="B165" s="1323" t="s">
        <v>887</v>
      </c>
      <c r="C165" s="1324">
        <v>2</v>
      </c>
      <c r="D165" s="1325">
        <v>2</v>
      </c>
      <c r="E165" s="1326">
        <v>4</v>
      </c>
      <c r="F165" s="1349"/>
      <c r="G165" s="1344"/>
      <c r="H165" s="1344"/>
      <c r="I165" s="1345"/>
      <c r="J165" s="1178"/>
      <c r="K165" s="1178"/>
      <c r="L165" s="1178"/>
      <c r="M165" s="1178"/>
      <c r="N165" s="1271"/>
      <c r="O165" s="1178"/>
      <c r="P165" s="1178"/>
      <c r="Q165" s="1178"/>
      <c r="R165" s="1178"/>
      <c r="S165" s="1178"/>
      <c r="T165" s="1178"/>
      <c r="U165" s="1178"/>
      <c r="V165" s="1178"/>
      <c r="W165" s="1178"/>
      <c r="X165" s="1178"/>
      <c r="Y165" s="1178"/>
      <c r="Z165" s="1178"/>
      <c r="AA165" s="1178"/>
      <c r="AB165" s="1178"/>
      <c r="AC165" s="1178"/>
      <c r="AD165" s="1178"/>
      <c r="AE165" s="1178"/>
      <c r="AF165" s="1178"/>
      <c r="AG165" s="1178"/>
      <c r="AH165" s="1178"/>
      <c r="AI165" s="1178"/>
      <c r="AJ165" s="1178"/>
      <c r="AK165" s="1178"/>
      <c r="AL165" s="1178"/>
      <c r="AM165" s="1178"/>
      <c r="AN165" s="1178"/>
      <c r="AO165" s="1178"/>
      <c r="AP165" s="1178"/>
      <c r="AQ165" s="1178"/>
      <c r="AR165" s="1178"/>
      <c r="AS165" s="1178"/>
      <c r="AT165" s="1178"/>
      <c r="AU165" s="1178"/>
      <c r="AV165" s="1178"/>
      <c r="AW165" s="1178"/>
      <c r="AX165" s="1178"/>
      <c r="AY165" s="1178"/>
      <c r="AZ165" s="1178"/>
      <c r="BA165" s="1178"/>
      <c r="BB165" s="1178"/>
      <c r="BC165" s="1178"/>
      <c r="BD165" s="1178"/>
      <c r="BE165" s="1178"/>
      <c r="BF165" s="1178"/>
      <c r="BG165" s="1178"/>
      <c r="BH165" s="1178"/>
      <c r="BI165" s="1178"/>
      <c r="BJ165" s="1178"/>
      <c r="BK165" s="1178"/>
      <c r="BL165" s="1178"/>
      <c r="BM165" s="1178"/>
      <c r="BN165" s="1178"/>
      <c r="BO165" s="1178"/>
      <c r="BP165" s="1178"/>
      <c r="BQ165" s="1178"/>
      <c r="BR165" s="1178"/>
      <c r="BS165" s="1178"/>
      <c r="BT165" s="1178"/>
      <c r="BU165" s="1178"/>
      <c r="BV165" s="1178"/>
      <c r="BW165" s="1178"/>
      <c r="BX165" s="1178"/>
      <c r="BY165" s="1178"/>
      <c r="BZ165" s="1178"/>
      <c r="CA165" s="1178"/>
    </row>
    <row r="166" spans="1:79" ht="41.1" customHeight="1" thickBot="1">
      <c r="B166" s="1329" t="s">
        <v>888</v>
      </c>
      <c r="C166" s="1330">
        <v>3</v>
      </c>
      <c r="D166" s="1331">
        <v>2</v>
      </c>
      <c r="E166" s="1332">
        <v>6</v>
      </c>
      <c r="F166" s="1350"/>
      <c r="G166" s="1346"/>
      <c r="H166" s="1346"/>
      <c r="I166" s="1347"/>
      <c r="J166" s="1178"/>
      <c r="K166" s="1178"/>
      <c r="L166" s="1178"/>
      <c r="M166" s="1178"/>
      <c r="N166" s="1271"/>
      <c r="O166" s="1178"/>
      <c r="P166" s="1178"/>
      <c r="Q166" s="1178"/>
      <c r="R166" s="1178"/>
      <c r="S166" s="1178"/>
      <c r="T166" s="1178"/>
      <c r="U166" s="1178"/>
      <c r="V166" s="1178"/>
      <c r="W166" s="1178"/>
      <c r="X166" s="1178"/>
      <c r="Y166" s="1178"/>
      <c r="Z166" s="1178"/>
      <c r="AA166" s="1178"/>
      <c r="AB166" s="1178"/>
      <c r="AC166" s="1178"/>
      <c r="AD166" s="1178"/>
      <c r="AE166" s="1178"/>
      <c r="AF166" s="1178"/>
      <c r="AG166" s="1178"/>
      <c r="AH166" s="1178"/>
      <c r="AI166" s="1178"/>
      <c r="AJ166" s="1178"/>
      <c r="AK166" s="1178"/>
      <c r="AL166" s="1178"/>
      <c r="AM166" s="1178"/>
      <c r="AN166" s="1178"/>
      <c r="AO166" s="1178"/>
      <c r="AP166" s="1178"/>
      <c r="AQ166" s="1178"/>
      <c r="AR166" s="1178"/>
      <c r="AS166" s="1178"/>
      <c r="AT166" s="1178"/>
      <c r="AU166" s="1178"/>
      <c r="AV166" s="1178"/>
      <c r="AW166" s="1178"/>
      <c r="AX166" s="1178"/>
      <c r="AY166" s="1178"/>
      <c r="AZ166" s="1178"/>
      <c r="BA166" s="1178"/>
      <c r="BB166" s="1178"/>
      <c r="BC166" s="1178"/>
      <c r="BD166" s="1178"/>
      <c r="BE166" s="1178"/>
      <c r="BF166" s="1178"/>
      <c r="BG166" s="1178"/>
      <c r="BH166" s="1178"/>
      <c r="BI166" s="1178"/>
      <c r="BJ166" s="1178"/>
      <c r="BK166" s="1178"/>
      <c r="BL166" s="1178"/>
      <c r="BM166" s="1178"/>
      <c r="BN166" s="1178"/>
      <c r="BO166" s="1178"/>
      <c r="BP166" s="1178"/>
      <c r="BQ166" s="1178"/>
      <c r="BR166" s="1178"/>
      <c r="BS166" s="1178"/>
      <c r="BT166" s="1178"/>
      <c r="BU166" s="1178"/>
      <c r="BV166" s="1178"/>
      <c r="BW166" s="1178"/>
      <c r="BX166" s="1178"/>
      <c r="BY166" s="1178"/>
      <c r="BZ166" s="1178"/>
      <c r="CA166" s="1178"/>
    </row>
    <row r="167" spans="1:79" ht="9" customHeight="1">
      <c r="B167" s="1339"/>
      <c r="C167" s="1340"/>
      <c r="D167" s="1340"/>
      <c r="E167" s="1340"/>
      <c r="F167" s="1360"/>
      <c r="G167" s="1297"/>
      <c r="H167" s="1297"/>
      <c r="I167" s="1178"/>
      <c r="J167" s="1178"/>
      <c r="K167" s="1178"/>
      <c r="L167" s="1178"/>
      <c r="M167" s="1178"/>
      <c r="N167" s="1271"/>
      <c r="O167" s="1178"/>
      <c r="P167" s="1178"/>
      <c r="Q167" s="1178"/>
      <c r="R167" s="1178"/>
      <c r="S167" s="1178"/>
      <c r="T167" s="1178"/>
      <c r="U167" s="1178"/>
      <c r="V167" s="1178"/>
      <c r="W167" s="1178"/>
      <c r="X167" s="1178"/>
      <c r="Y167" s="1178"/>
      <c r="Z167" s="1178"/>
      <c r="AA167" s="1178"/>
      <c r="AB167" s="1178"/>
      <c r="AC167" s="1178"/>
      <c r="AD167" s="1178"/>
      <c r="AE167" s="1178"/>
      <c r="AF167" s="1178"/>
      <c r="AG167" s="1178"/>
      <c r="AH167" s="1178"/>
      <c r="AI167" s="1178"/>
      <c r="AJ167" s="1178"/>
      <c r="AK167" s="1178"/>
      <c r="AL167" s="1178"/>
      <c r="AM167" s="1178"/>
      <c r="AN167" s="1178"/>
      <c r="AO167" s="1178"/>
      <c r="AP167" s="1178"/>
      <c r="AQ167" s="1178"/>
      <c r="AR167" s="1178"/>
      <c r="AS167" s="1178"/>
      <c r="AT167" s="1178"/>
      <c r="AU167" s="1178"/>
      <c r="AV167" s="1178"/>
      <c r="AW167" s="1178"/>
      <c r="AX167" s="1178"/>
      <c r="AY167" s="1178"/>
      <c r="AZ167" s="1178"/>
      <c r="BA167" s="1178"/>
      <c r="BB167" s="1178"/>
      <c r="BC167" s="1178"/>
      <c r="BD167" s="1178"/>
      <c r="BE167" s="1178"/>
      <c r="BF167" s="1178"/>
      <c r="BG167" s="1178"/>
      <c r="BH167" s="1178"/>
      <c r="BI167" s="1178"/>
      <c r="BJ167" s="1178"/>
      <c r="BK167" s="1178"/>
      <c r="BL167" s="1178"/>
      <c r="BM167" s="1178"/>
      <c r="BN167" s="1178"/>
      <c r="BO167" s="1178"/>
      <c r="BP167" s="1178"/>
      <c r="BQ167" s="1178"/>
      <c r="BR167" s="1178"/>
      <c r="BS167" s="1178"/>
      <c r="BT167" s="1178"/>
      <c r="BU167" s="1178"/>
      <c r="BV167" s="1178"/>
      <c r="BW167" s="1178"/>
      <c r="BX167" s="1178"/>
      <c r="BY167" s="1178"/>
      <c r="BZ167" s="1178"/>
      <c r="CA167" s="1178"/>
    </row>
    <row r="168" spans="1:79">
      <c r="F168" s="1360"/>
      <c r="I168" s="1178"/>
      <c r="J168" s="1178"/>
      <c r="K168" s="1178"/>
      <c r="L168" s="1178"/>
      <c r="M168" s="1178"/>
      <c r="N168" s="1271"/>
      <c r="O168" s="1178"/>
      <c r="P168" s="1178"/>
      <c r="Q168" s="1178"/>
      <c r="R168" s="1178"/>
      <c r="S168" s="1178"/>
      <c r="T168" s="1178"/>
      <c r="U168" s="1178"/>
      <c r="V168" s="1178"/>
      <c r="W168" s="1178"/>
      <c r="X168" s="1178"/>
      <c r="Y168" s="1178"/>
      <c r="Z168" s="1178"/>
      <c r="AA168" s="1178"/>
      <c r="AB168" s="1178"/>
      <c r="AC168" s="1178"/>
      <c r="AD168" s="1178"/>
      <c r="AE168" s="1178"/>
      <c r="AF168" s="1178"/>
      <c r="AG168" s="1178"/>
      <c r="AH168" s="1178"/>
      <c r="AI168" s="1178"/>
      <c r="AJ168" s="1178"/>
      <c r="AK168" s="1178"/>
      <c r="AL168" s="1178"/>
      <c r="AM168" s="1178"/>
      <c r="AN168" s="1178"/>
      <c r="AO168" s="1178"/>
      <c r="AP168" s="1178"/>
      <c r="AQ168" s="1178"/>
      <c r="AR168" s="1178"/>
      <c r="AS168" s="1178"/>
      <c r="AT168" s="1178"/>
      <c r="AU168" s="1178"/>
      <c r="AV168" s="1178"/>
      <c r="AW168" s="1178"/>
      <c r="AX168" s="1178"/>
      <c r="AY168" s="1178"/>
      <c r="AZ168" s="1178"/>
      <c r="BA168" s="1178"/>
      <c r="BB168" s="1178"/>
      <c r="BC168" s="1178"/>
      <c r="BD168" s="1178"/>
      <c r="BE168" s="1178"/>
      <c r="BF168" s="1178"/>
      <c r="BG168" s="1178"/>
      <c r="BH168" s="1178"/>
      <c r="BI168" s="1178"/>
      <c r="BJ168" s="1178"/>
      <c r="BK168" s="1178"/>
      <c r="BL168" s="1178"/>
      <c r="BM168" s="1178"/>
      <c r="BN168" s="1178"/>
      <c r="BO168" s="1178"/>
      <c r="BP168" s="1178"/>
      <c r="BQ168" s="1178"/>
      <c r="BR168" s="1178"/>
      <c r="BS168" s="1178"/>
      <c r="BT168" s="1178"/>
      <c r="BU168" s="1178"/>
      <c r="BV168" s="1178"/>
      <c r="BW168" s="1178"/>
      <c r="BX168" s="1178"/>
      <c r="BY168" s="1178"/>
      <c r="BZ168" s="1178"/>
      <c r="CA168" s="1178"/>
    </row>
    <row r="169" spans="1:79">
      <c r="C169" s="1374"/>
      <c r="D169" s="1374"/>
      <c r="E169" s="1374"/>
      <c r="F169" s="1360"/>
      <c r="G169" s="1132"/>
      <c r="I169" s="1178"/>
      <c r="J169" s="1178"/>
      <c r="K169" s="1178"/>
      <c r="L169" s="1178"/>
      <c r="M169" s="1178"/>
      <c r="N169" s="1271"/>
      <c r="O169" s="1178"/>
      <c r="P169" s="1178"/>
      <c r="Q169" s="1178"/>
      <c r="R169" s="1178"/>
      <c r="S169" s="1178"/>
      <c r="T169" s="1178"/>
      <c r="U169" s="1178"/>
      <c r="V169" s="1178"/>
      <c r="W169" s="1178"/>
      <c r="X169" s="1178"/>
      <c r="Y169" s="1178"/>
      <c r="Z169" s="1178"/>
      <c r="AA169" s="1178"/>
      <c r="AB169" s="1178"/>
      <c r="AC169" s="1178"/>
      <c r="AD169" s="1178"/>
      <c r="AE169" s="1178"/>
      <c r="AF169" s="1178"/>
      <c r="AG169" s="1178"/>
      <c r="AH169" s="1178"/>
      <c r="AI169" s="1178"/>
      <c r="AJ169" s="1178"/>
      <c r="AK169" s="1178"/>
      <c r="AL169" s="1178"/>
      <c r="AM169" s="1178"/>
      <c r="AN169" s="1178"/>
      <c r="AO169" s="1178"/>
      <c r="AP169" s="1178"/>
      <c r="AQ169" s="1178"/>
      <c r="AR169" s="1178"/>
      <c r="AS169" s="1178"/>
      <c r="AT169" s="1178"/>
      <c r="AU169" s="1178"/>
      <c r="AV169" s="1178"/>
      <c r="AW169" s="1178"/>
      <c r="AX169" s="1178"/>
      <c r="AY169" s="1178"/>
      <c r="AZ169" s="1178"/>
      <c r="BA169" s="1178"/>
      <c r="BB169" s="1178"/>
      <c r="BC169" s="1178"/>
      <c r="BD169" s="1178"/>
      <c r="BE169" s="1178"/>
      <c r="BF169" s="1178"/>
      <c r="BG169" s="1178"/>
      <c r="BH169" s="1178"/>
      <c r="BI169" s="1178"/>
      <c r="BJ169" s="1178"/>
      <c r="BK169" s="1178"/>
      <c r="BL169" s="1178"/>
      <c r="BM169" s="1178"/>
      <c r="BN169" s="1178"/>
      <c r="BO169" s="1178"/>
      <c r="BP169" s="1178"/>
      <c r="BQ169" s="1178"/>
      <c r="BR169" s="1178"/>
      <c r="BS169" s="1178"/>
      <c r="BT169" s="1178"/>
      <c r="BU169" s="1178"/>
      <c r="BV169" s="1178"/>
      <c r="BW169" s="1178"/>
      <c r="BX169" s="1178"/>
      <c r="BY169" s="1178"/>
      <c r="BZ169" s="1178"/>
      <c r="CA169" s="1178"/>
    </row>
    <row r="170" spans="1:79" ht="6.75" customHeight="1" thickBot="1">
      <c r="F170" s="1360"/>
      <c r="I170" s="1131"/>
      <c r="J170" s="1178"/>
      <c r="K170" s="1178"/>
      <c r="L170" s="1178"/>
      <c r="M170" s="1178"/>
      <c r="N170" s="1271"/>
      <c r="O170" s="1178"/>
      <c r="P170" s="1178"/>
      <c r="Q170" s="1178"/>
      <c r="R170" s="1178"/>
      <c r="S170" s="1178"/>
      <c r="T170" s="1178"/>
      <c r="U170" s="1178"/>
      <c r="V170" s="1178"/>
      <c r="W170" s="1178"/>
      <c r="X170" s="1178"/>
      <c r="Y170" s="1178"/>
      <c r="Z170" s="1178"/>
      <c r="AA170" s="1178"/>
      <c r="AB170" s="1178"/>
      <c r="AC170" s="1178"/>
      <c r="AD170" s="1178"/>
      <c r="AE170" s="1178"/>
      <c r="AF170" s="1178"/>
      <c r="AG170" s="1178"/>
      <c r="AH170" s="1178"/>
      <c r="AI170" s="1178"/>
      <c r="AJ170" s="1178"/>
      <c r="AK170" s="1178"/>
      <c r="AL170" s="1178"/>
      <c r="AM170" s="1178"/>
      <c r="AN170" s="1178"/>
      <c r="AO170" s="1178"/>
      <c r="AP170" s="1178"/>
      <c r="AQ170" s="1178"/>
      <c r="AR170" s="1178"/>
      <c r="AS170" s="1178"/>
      <c r="AT170" s="1178"/>
      <c r="AU170" s="1178"/>
      <c r="AV170" s="1178"/>
      <c r="AW170" s="1178"/>
      <c r="AX170" s="1178"/>
      <c r="AY170" s="1178"/>
      <c r="AZ170" s="1178"/>
      <c r="BA170" s="1178"/>
      <c r="BB170" s="1178"/>
      <c r="BC170" s="1178"/>
      <c r="BD170" s="1178"/>
      <c r="BE170" s="1178"/>
      <c r="BF170" s="1178"/>
      <c r="BG170" s="1178"/>
      <c r="BH170" s="1178"/>
      <c r="BI170" s="1178"/>
      <c r="BJ170" s="1178"/>
      <c r="BK170" s="1178"/>
      <c r="BL170" s="1178"/>
      <c r="BM170" s="1178"/>
      <c r="BN170" s="1178"/>
      <c r="BO170" s="1178"/>
      <c r="BP170" s="1178"/>
      <c r="BQ170" s="1178"/>
      <c r="BR170" s="1178"/>
      <c r="BS170" s="1178"/>
      <c r="BT170" s="1178"/>
      <c r="BU170" s="1178"/>
      <c r="BV170" s="1178"/>
      <c r="BW170" s="1178"/>
      <c r="BX170" s="1178"/>
      <c r="BY170" s="1178"/>
      <c r="BZ170" s="1178"/>
      <c r="CA170" s="1178"/>
    </row>
    <row r="171" spans="1:79" s="1285" customFormat="1" ht="23.25" customHeight="1" thickBot="1">
      <c r="A171" s="1278"/>
      <c r="B171" s="1279"/>
      <c r="C171" s="1280"/>
      <c r="D171" s="1280"/>
      <c r="E171" s="1281"/>
      <c r="F171" s="1282" t="s">
        <v>804</v>
      </c>
      <c r="G171" s="1283"/>
      <c r="H171" s="1282" t="s">
        <v>805</v>
      </c>
      <c r="I171" s="1284"/>
      <c r="J171" s="1178"/>
      <c r="K171" s="1178"/>
      <c r="L171" s="1178"/>
      <c r="M171" s="1178"/>
      <c r="N171" s="1271"/>
      <c r="O171" s="1178"/>
      <c r="P171" s="1178"/>
      <c r="Q171" s="1178"/>
      <c r="R171" s="1178"/>
      <c r="S171" s="1178"/>
      <c r="T171" s="1178"/>
      <c r="U171" s="1178"/>
      <c r="V171" s="1178"/>
      <c r="W171" s="1178"/>
      <c r="X171" s="1178"/>
      <c r="Y171" s="1178"/>
      <c r="Z171" s="1178"/>
      <c r="AA171" s="1178"/>
      <c r="AB171" s="1178"/>
      <c r="AC171" s="1178"/>
      <c r="AD171" s="1178"/>
      <c r="AE171" s="1178"/>
      <c r="AF171" s="1178"/>
      <c r="AG171" s="1178"/>
      <c r="AH171" s="1178"/>
      <c r="AI171" s="1178"/>
      <c r="AJ171" s="1178"/>
      <c r="AK171" s="1178"/>
      <c r="AL171" s="1178"/>
      <c r="AM171" s="1178"/>
      <c r="AN171" s="1178"/>
      <c r="AO171" s="1178"/>
      <c r="AP171" s="1178"/>
      <c r="AQ171" s="1178"/>
      <c r="AR171" s="1178"/>
      <c r="AS171" s="1178"/>
      <c r="AT171" s="1178"/>
      <c r="AU171" s="1178"/>
      <c r="AV171" s="1178"/>
      <c r="AW171" s="1178"/>
      <c r="AX171" s="1178"/>
      <c r="AY171" s="1178"/>
      <c r="AZ171" s="1178"/>
      <c r="BA171" s="1178"/>
      <c r="BB171" s="1178"/>
      <c r="BC171" s="1178"/>
      <c r="BD171" s="1178"/>
      <c r="BE171" s="1178"/>
      <c r="BF171" s="1178"/>
      <c r="BG171" s="1178"/>
      <c r="BH171" s="1178"/>
      <c r="BI171" s="1178"/>
      <c r="BJ171" s="1178"/>
      <c r="BK171" s="1178"/>
      <c r="BL171" s="1178"/>
      <c r="BM171" s="1178"/>
      <c r="BN171" s="1178"/>
      <c r="BO171" s="1178"/>
      <c r="BP171" s="1178"/>
      <c r="BQ171" s="1178"/>
      <c r="BR171" s="1178"/>
      <c r="BS171" s="1178"/>
      <c r="BT171" s="1178"/>
      <c r="BU171" s="1178"/>
      <c r="BV171" s="1178"/>
      <c r="BW171" s="1178"/>
      <c r="BX171" s="1178"/>
      <c r="BY171" s="1178"/>
      <c r="BZ171" s="1178"/>
      <c r="CA171" s="1178"/>
    </row>
    <row r="172" spans="1:79" ht="42" customHeight="1" thickBot="1">
      <c r="B172" s="1286" t="s">
        <v>889</v>
      </c>
      <c r="C172" s="1287" t="s">
        <v>890</v>
      </c>
      <c r="D172" s="1287"/>
      <c r="E172" s="1288"/>
      <c r="F172" s="1289">
        <v>0</v>
      </c>
      <c r="G172" s="1290"/>
      <c r="H172" s="1291">
        <v>25</v>
      </c>
      <c r="I172" s="1292">
        <f>SUM(G177,G185,G193,G201,G211,G220)</f>
        <v>15</v>
      </c>
      <c r="J172" s="1178"/>
      <c r="K172" s="1178"/>
      <c r="L172" s="1178"/>
      <c r="M172" s="1178"/>
      <c r="N172" s="1271"/>
      <c r="O172" s="1178"/>
      <c r="P172" s="1178"/>
      <c r="Q172" s="1178"/>
      <c r="R172" s="1178"/>
      <c r="S172" s="1178"/>
      <c r="T172" s="1178"/>
      <c r="U172" s="1178"/>
      <c r="V172" s="1178"/>
      <c r="W172" s="1178"/>
      <c r="X172" s="1178"/>
      <c r="Y172" s="1178"/>
      <c r="Z172" s="1178"/>
      <c r="AA172" s="1178"/>
      <c r="AB172" s="1178"/>
      <c r="AC172" s="1178"/>
      <c r="AD172" s="1178"/>
      <c r="AE172" s="1178"/>
      <c r="AF172" s="1178"/>
      <c r="AG172" s="1178"/>
      <c r="AH172" s="1178"/>
      <c r="AI172" s="1178"/>
      <c r="AJ172" s="1178"/>
      <c r="AK172" s="1178"/>
      <c r="AL172" s="1178"/>
      <c r="AM172" s="1178"/>
      <c r="AN172" s="1178"/>
      <c r="AO172" s="1178"/>
      <c r="AP172" s="1178"/>
      <c r="AQ172" s="1178"/>
      <c r="AR172" s="1178"/>
      <c r="AS172" s="1178"/>
      <c r="AT172" s="1178"/>
      <c r="AU172" s="1178"/>
      <c r="AV172" s="1178"/>
      <c r="AW172" s="1178"/>
      <c r="AX172" s="1178"/>
      <c r="AY172" s="1178"/>
      <c r="AZ172" s="1178"/>
      <c r="BA172" s="1178"/>
      <c r="BB172" s="1178"/>
      <c r="BC172" s="1178"/>
      <c r="BD172" s="1178"/>
      <c r="BE172" s="1178"/>
      <c r="BF172" s="1178"/>
      <c r="BG172" s="1178"/>
      <c r="BH172" s="1178"/>
      <c r="BI172" s="1178"/>
      <c r="BJ172" s="1178"/>
      <c r="BK172" s="1178"/>
      <c r="BL172" s="1178"/>
      <c r="BM172" s="1178"/>
      <c r="BN172" s="1178"/>
      <c r="BO172" s="1178"/>
      <c r="BP172" s="1178"/>
      <c r="BQ172" s="1178"/>
      <c r="BR172" s="1178"/>
      <c r="BS172" s="1178"/>
      <c r="BT172" s="1178"/>
      <c r="BU172" s="1178"/>
      <c r="BV172" s="1178"/>
      <c r="BW172" s="1178"/>
      <c r="BX172" s="1178"/>
      <c r="BY172" s="1178"/>
      <c r="BZ172" s="1178"/>
      <c r="CA172" s="1178"/>
    </row>
    <row r="173" spans="1:79" ht="6.75" customHeight="1">
      <c r="B173" s="1293"/>
      <c r="C173" s="1294"/>
      <c r="D173" s="1294"/>
      <c r="E173" s="1294"/>
      <c r="F173" s="1360"/>
      <c r="G173" s="1296"/>
      <c r="H173" s="1296"/>
      <c r="I173" s="1178"/>
      <c r="J173" s="1178"/>
      <c r="K173" s="1178"/>
      <c r="L173" s="1178"/>
      <c r="M173" s="1178"/>
      <c r="N173" s="1271"/>
      <c r="O173" s="1178"/>
      <c r="P173" s="1178"/>
      <c r="Q173" s="1178"/>
      <c r="R173" s="1178"/>
      <c r="S173" s="1178"/>
      <c r="T173" s="1178"/>
      <c r="U173" s="1178"/>
      <c r="V173" s="1178"/>
      <c r="W173" s="1178"/>
      <c r="X173" s="1178"/>
      <c r="Y173" s="1178"/>
      <c r="Z173" s="1178"/>
      <c r="AA173" s="1178"/>
      <c r="AB173" s="1178"/>
      <c r="AC173" s="1178"/>
      <c r="AD173" s="1178"/>
      <c r="AE173" s="1178"/>
      <c r="AF173" s="1178"/>
      <c r="AG173" s="1178"/>
      <c r="AH173" s="1178"/>
      <c r="AI173" s="1178"/>
      <c r="AJ173" s="1178"/>
      <c r="AK173" s="1178"/>
      <c r="AL173" s="1178"/>
      <c r="AM173" s="1178"/>
      <c r="AN173" s="1178"/>
      <c r="AO173" s="1178"/>
      <c r="AP173" s="1178"/>
      <c r="AQ173" s="1178"/>
      <c r="AR173" s="1178"/>
      <c r="AS173" s="1178"/>
      <c r="AT173" s="1178"/>
      <c r="AU173" s="1178"/>
      <c r="AV173" s="1178"/>
      <c r="AW173" s="1178"/>
      <c r="AX173" s="1178"/>
      <c r="AY173" s="1178"/>
      <c r="AZ173" s="1178"/>
      <c r="BA173" s="1178"/>
      <c r="BB173" s="1178"/>
      <c r="BC173" s="1178"/>
      <c r="BD173" s="1178"/>
      <c r="BE173" s="1178"/>
      <c r="BF173" s="1178"/>
      <c r="BG173" s="1178"/>
      <c r="BH173" s="1178"/>
      <c r="BI173" s="1178"/>
      <c r="BJ173" s="1178"/>
      <c r="BK173" s="1178"/>
      <c r="BL173" s="1178"/>
      <c r="BM173" s="1178"/>
      <c r="BN173" s="1178"/>
      <c r="BO173" s="1178"/>
      <c r="BP173" s="1178"/>
      <c r="BQ173" s="1178"/>
      <c r="BR173" s="1178"/>
      <c r="BS173" s="1178"/>
      <c r="BT173" s="1178"/>
      <c r="BU173" s="1178"/>
      <c r="BV173" s="1178"/>
      <c r="BW173" s="1178"/>
      <c r="BX173" s="1178"/>
      <c r="BY173" s="1178"/>
      <c r="BZ173" s="1178"/>
      <c r="CA173" s="1178"/>
    </row>
    <row r="174" spans="1:79" ht="18" customHeight="1">
      <c r="A174" s="1253">
        <v>17</v>
      </c>
      <c r="B174" s="1293" t="s">
        <v>891</v>
      </c>
      <c r="C174" s="1294"/>
      <c r="D174" s="1294"/>
      <c r="E174" s="1294"/>
      <c r="F174" s="1360"/>
      <c r="G174" s="1297"/>
      <c r="H174" s="1297"/>
      <c r="I174" s="1178"/>
      <c r="J174" s="1178"/>
      <c r="K174" s="1178"/>
      <c r="L174" s="1178"/>
      <c r="M174" s="1178"/>
      <c r="N174" s="1271"/>
      <c r="O174" s="1178"/>
      <c r="P174" s="1178"/>
      <c r="Q174" s="1178"/>
      <c r="R174" s="1178"/>
      <c r="S174" s="1178"/>
      <c r="T174" s="1178"/>
      <c r="U174" s="1178"/>
      <c r="V174" s="1178"/>
      <c r="W174" s="1178"/>
      <c r="X174" s="1178"/>
      <c r="Y174" s="1178"/>
      <c r="Z174" s="1178"/>
      <c r="AA174" s="1178"/>
      <c r="AB174" s="1178"/>
      <c r="AC174" s="1178"/>
      <c r="AD174" s="1178"/>
      <c r="AE174" s="1178"/>
      <c r="AF174" s="1178"/>
      <c r="AG174" s="1178"/>
      <c r="AH174" s="1178"/>
      <c r="AI174" s="1178"/>
      <c r="AJ174" s="1178"/>
      <c r="AK174" s="1178"/>
      <c r="AL174" s="1178"/>
      <c r="AM174" s="1178"/>
      <c r="AN174" s="1178"/>
      <c r="AO174" s="1178"/>
      <c r="AP174" s="1178"/>
      <c r="AQ174" s="1178"/>
      <c r="AR174" s="1178"/>
      <c r="AS174" s="1178"/>
      <c r="AT174" s="1178"/>
      <c r="AU174" s="1178"/>
      <c r="AV174" s="1178"/>
      <c r="AW174" s="1178"/>
      <c r="AX174" s="1178"/>
      <c r="AY174" s="1178"/>
      <c r="AZ174" s="1178"/>
      <c r="BA174" s="1178"/>
      <c r="BB174" s="1178"/>
      <c r="BC174" s="1178"/>
      <c r="BD174" s="1178"/>
      <c r="BE174" s="1178"/>
      <c r="BF174" s="1178"/>
      <c r="BG174" s="1178"/>
      <c r="BH174" s="1178"/>
      <c r="BI174" s="1178"/>
      <c r="BJ174" s="1178"/>
      <c r="BK174" s="1178"/>
      <c r="BL174" s="1178"/>
      <c r="BM174" s="1178"/>
      <c r="BN174" s="1178"/>
      <c r="BO174" s="1178"/>
      <c r="BP174" s="1178"/>
      <c r="BQ174" s="1178"/>
      <c r="BR174" s="1178"/>
      <c r="BS174" s="1178"/>
      <c r="BT174" s="1178"/>
      <c r="BU174" s="1178"/>
      <c r="BV174" s="1178"/>
      <c r="BW174" s="1178"/>
      <c r="BX174" s="1178"/>
      <c r="BY174" s="1178"/>
      <c r="BZ174" s="1178"/>
      <c r="CA174" s="1178"/>
    </row>
    <row r="175" spans="1:79" ht="35.25" customHeight="1">
      <c r="B175" s="1298" t="s">
        <v>892</v>
      </c>
      <c r="C175" s="1299"/>
      <c r="D175" s="1299"/>
      <c r="E175" s="1300"/>
      <c r="F175" s="1360"/>
      <c r="G175" s="1297"/>
      <c r="H175" s="1297"/>
      <c r="I175" s="1178"/>
      <c r="J175" s="1178"/>
      <c r="K175" s="1178"/>
      <c r="L175" s="1178"/>
      <c r="M175" s="1178"/>
      <c r="N175" s="1271"/>
      <c r="O175" s="1178"/>
      <c r="P175" s="1178"/>
      <c r="Q175" s="1178"/>
      <c r="R175" s="1178"/>
      <c r="S175" s="1178"/>
      <c r="T175" s="1178"/>
      <c r="U175" s="1178"/>
      <c r="V175" s="1178"/>
      <c r="W175" s="1178"/>
      <c r="X175" s="1178"/>
      <c r="Y175" s="1178"/>
      <c r="Z175" s="1178"/>
      <c r="AA175" s="1178"/>
      <c r="AB175" s="1178"/>
      <c r="AC175" s="1178"/>
      <c r="AD175" s="1178"/>
      <c r="AE175" s="1178"/>
      <c r="AF175" s="1178"/>
      <c r="AG175" s="1178"/>
      <c r="AH175" s="1178"/>
      <c r="AI175" s="1178"/>
      <c r="AJ175" s="1178"/>
      <c r="AK175" s="1178"/>
      <c r="AL175" s="1178"/>
      <c r="AM175" s="1178"/>
      <c r="AN175" s="1178"/>
      <c r="AO175" s="1178"/>
      <c r="AP175" s="1178"/>
      <c r="AQ175" s="1178"/>
      <c r="AR175" s="1178"/>
      <c r="AS175" s="1178"/>
      <c r="AT175" s="1178"/>
      <c r="AU175" s="1178"/>
      <c r="AV175" s="1178"/>
      <c r="AW175" s="1178"/>
      <c r="AX175" s="1178"/>
      <c r="AY175" s="1178"/>
      <c r="AZ175" s="1178"/>
      <c r="BA175" s="1178"/>
      <c r="BB175" s="1178"/>
      <c r="BC175" s="1178"/>
      <c r="BD175" s="1178"/>
      <c r="BE175" s="1178"/>
      <c r="BF175" s="1178"/>
      <c r="BG175" s="1178"/>
      <c r="BH175" s="1178"/>
      <c r="BI175" s="1178"/>
      <c r="BJ175" s="1178"/>
      <c r="BK175" s="1178"/>
      <c r="BL175" s="1178"/>
      <c r="BM175" s="1178"/>
      <c r="BN175" s="1178"/>
      <c r="BO175" s="1178"/>
      <c r="BP175" s="1178"/>
      <c r="BQ175" s="1178"/>
      <c r="BR175" s="1178"/>
      <c r="BS175" s="1178"/>
      <c r="BT175" s="1178"/>
      <c r="BU175" s="1178"/>
      <c r="BV175" s="1178"/>
      <c r="BW175" s="1178"/>
      <c r="BX175" s="1178"/>
      <c r="BY175" s="1178"/>
      <c r="BZ175" s="1178"/>
      <c r="CA175" s="1178"/>
    </row>
    <row r="176" spans="1:79" ht="16.5" customHeight="1" thickBot="1">
      <c r="B176" s="1293" t="s">
        <v>810</v>
      </c>
      <c r="C176" s="1301"/>
      <c r="F176" s="1360"/>
      <c r="G176" s="1297"/>
      <c r="H176" s="1297"/>
      <c r="I176" s="1178"/>
      <c r="J176" s="1178"/>
      <c r="K176" s="1178"/>
      <c r="L176" s="1178"/>
      <c r="M176" s="1178"/>
      <c r="N176" s="1271"/>
      <c r="O176" s="1178"/>
      <c r="P176" s="1178"/>
      <c r="Q176" s="1178"/>
      <c r="R176" s="1178"/>
      <c r="S176" s="1178"/>
      <c r="T176" s="1178"/>
      <c r="U176" s="1178"/>
      <c r="V176" s="1178"/>
      <c r="W176" s="1178"/>
      <c r="X176" s="1178"/>
      <c r="Y176" s="1178"/>
      <c r="Z176" s="1178"/>
      <c r="AA176" s="1178"/>
      <c r="AB176" s="1178"/>
      <c r="AC176" s="1178"/>
      <c r="AD176" s="1178"/>
      <c r="AE176" s="1178"/>
      <c r="AF176" s="1178"/>
      <c r="AG176" s="1178"/>
      <c r="AH176" s="1178"/>
      <c r="AI176" s="1178"/>
      <c r="AJ176" s="1178"/>
      <c r="AK176" s="1178"/>
      <c r="AL176" s="1178"/>
      <c r="AM176" s="1178"/>
      <c r="AN176" s="1178"/>
      <c r="AO176" s="1178"/>
      <c r="AP176" s="1178"/>
      <c r="AQ176" s="1178"/>
      <c r="AR176" s="1178"/>
      <c r="AS176" s="1178"/>
      <c r="AT176" s="1178"/>
      <c r="AU176" s="1178"/>
      <c r="AV176" s="1178"/>
      <c r="AW176" s="1178"/>
      <c r="AX176" s="1178"/>
      <c r="AY176" s="1178"/>
      <c r="AZ176" s="1178"/>
      <c r="BA176" s="1178"/>
      <c r="BB176" s="1178"/>
      <c r="BC176" s="1178"/>
      <c r="BD176" s="1178"/>
      <c r="BE176" s="1178"/>
      <c r="BF176" s="1178"/>
      <c r="BG176" s="1178"/>
      <c r="BH176" s="1178"/>
      <c r="BI176" s="1178"/>
      <c r="BJ176" s="1178"/>
      <c r="BK176" s="1178"/>
      <c r="BL176" s="1178"/>
      <c r="BM176" s="1178"/>
      <c r="BN176" s="1178"/>
      <c r="BO176" s="1178"/>
      <c r="BP176" s="1178"/>
      <c r="BQ176" s="1178"/>
      <c r="BR176" s="1178"/>
      <c r="BS176" s="1178"/>
      <c r="BT176" s="1178"/>
      <c r="BU176" s="1178"/>
      <c r="BV176" s="1178"/>
      <c r="BW176" s="1178"/>
      <c r="BX176" s="1178"/>
      <c r="BY176" s="1178"/>
      <c r="BZ176" s="1178"/>
      <c r="CA176" s="1178"/>
    </row>
    <row r="177" spans="1:79" ht="33.75" customHeight="1" thickBot="1">
      <c r="B177" s="1302" t="s">
        <v>811</v>
      </c>
      <c r="C177" s="1303" t="s">
        <v>812</v>
      </c>
      <c r="D177" s="1303" t="s">
        <v>813</v>
      </c>
      <c r="E177" s="1304" t="s">
        <v>814</v>
      </c>
      <c r="F177" s="1348" t="s">
        <v>815</v>
      </c>
      <c r="G177" s="1341">
        <v>4</v>
      </c>
      <c r="H177" s="1297"/>
      <c r="I177" s="1178"/>
      <c r="J177" s="1178"/>
      <c r="K177" s="1178"/>
      <c r="L177" s="1178"/>
      <c r="M177" s="1178"/>
      <c r="N177" s="1271"/>
      <c r="O177" s="1178"/>
      <c r="P177" s="1178"/>
      <c r="Q177" s="1178"/>
      <c r="R177" s="1178"/>
      <c r="S177" s="1178"/>
      <c r="T177" s="1178"/>
      <c r="U177" s="1178"/>
      <c r="V177" s="1178"/>
      <c r="W177" s="1178"/>
      <c r="X177" s="1178"/>
      <c r="Y177" s="1178"/>
      <c r="Z177" s="1178"/>
      <c r="AA177" s="1178"/>
      <c r="AB177" s="1178"/>
      <c r="AC177" s="1178"/>
      <c r="AD177" s="1178"/>
      <c r="AE177" s="1178"/>
      <c r="AF177" s="1178"/>
      <c r="AG177" s="1178"/>
      <c r="AH177" s="1178"/>
      <c r="AI177" s="1178"/>
      <c r="AJ177" s="1178"/>
      <c r="AK177" s="1178"/>
      <c r="AL177" s="1178"/>
      <c r="AM177" s="1178"/>
      <c r="AN177" s="1178"/>
      <c r="AO177" s="1178"/>
      <c r="AP177" s="1178"/>
      <c r="AQ177" s="1178"/>
      <c r="AR177" s="1178"/>
      <c r="AS177" s="1178"/>
      <c r="AT177" s="1178"/>
      <c r="AU177" s="1178"/>
      <c r="AV177" s="1178"/>
      <c r="AW177" s="1178"/>
      <c r="AX177" s="1178"/>
      <c r="AY177" s="1178"/>
      <c r="AZ177" s="1178"/>
      <c r="BA177" s="1178"/>
      <c r="BB177" s="1178"/>
      <c r="BC177" s="1178"/>
      <c r="BD177" s="1178"/>
      <c r="BE177" s="1178"/>
      <c r="BF177" s="1178"/>
      <c r="BG177" s="1178"/>
      <c r="BH177" s="1178"/>
      <c r="BI177" s="1178"/>
      <c r="BJ177" s="1178"/>
      <c r="BK177" s="1178"/>
      <c r="BL177" s="1178"/>
      <c r="BM177" s="1178"/>
      <c r="BN177" s="1178"/>
      <c r="BO177" s="1178"/>
      <c r="BP177" s="1178"/>
      <c r="BQ177" s="1178"/>
      <c r="BR177" s="1178"/>
      <c r="BS177" s="1178"/>
      <c r="BT177" s="1178"/>
      <c r="BU177" s="1178"/>
      <c r="BV177" s="1178"/>
      <c r="BW177" s="1178"/>
      <c r="BX177" s="1178"/>
      <c r="BY177" s="1178"/>
      <c r="BZ177" s="1178"/>
      <c r="CA177" s="1178"/>
    </row>
    <row r="178" spans="1:79" ht="21" customHeight="1">
      <c r="B178" s="1313" t="s">
        <v>817</v>
      </c>
      <c r="C178" s="1314">
        <v>0</v>
      </c>
      <c r="D178" s="1315">
        <v>2</v>
      </c>
      <c r="E178" s="1316">
        <v>0</v>
      </c>
      <c r="F178" s="1349"/>
      <c r="G178" s="1342"/>
      <c r="H178" s="1342"/>
      <c r="I178" s="1343"/>
      <c r="J178" s="1178"/>
      <c r="K178" s="1178"/>
      <c r="L178" s="1178"/>
      <c r="M178" s="1178"/>
      <c r="N178" s="1271"/>
      <c r="O178" s="1178"/>
      <c r="P178" s="1178"/>
      <c r="Q178" s="1178"/>
      <c r="R178" s="1178"/>
      <c r="S178" s="1178"/>
      <c r="T178" s="1178"/>
      <c r="U178" s="1178"/>
      <c r="V178" s="1178"/>
      <c r="W178" s="1178"/>
      <c r="X178" s="1178"/>
      <c r="Y178" s="1178"/>
      <c r="Z178" s="1178"/>
      <c r="AA178" s="1178"/>
      <c r="AB178" s="1178"/>
      <c r="AC178" s="1178"/>
      <c r="AD178" s="1178"/>
      <c r="AE178" s="1178"/>
      <c r="AF178" s="1178"/>
      <c r="AG178" s="1178"/>
      <c r="AH178" s="1178"/>
      <c r="AI178" s="1178"/>
      <c r="AJ178" s="1178"/>
      <c r="AK178" s="1178"/>
      <c r="AL178" s="1178"/>
      <c r="AM178" s="1178"/>
      <c r="AN178" s="1178"/>
      <c r="AO178" s="1178"/>
      <c r="AP178" s="1178"/>
      <c r="AQ178" s="1178"/>
      <c r="AR178" s="1178"/>
      <c r="AS178" s="1178"/>
      <c r="AT178" s="1178"/>
      <c r="AU178" s="1178"/>
      <c r="AV178" s="1178"/>
      <c r="AW178" s="1178"/>
      <c r="AX178" s="1178"/>
      <c r="AY178" s="1178"/>
      <c r="AZ178" s="1178"/>
      <c r="BA178" s="1178"/>
      <c r="BB178" s="1178"/>
      <c r="BC178" s="1178"/>
      <c r="BD178" s="1178"/>
      <c r="BE178" s="1178"/>
      <c r="BF178" s="1178"/>
      <c r="BG178" s="1178"/>
      <c r="BH178" s="1178"/>
      <c r="BI178" s="1178"/>
      <c r="BJ178" s="1178"/>
      <c r="BK178" s="1178"/>
      <c r="BL178" s="1178"/>
      <c r="BM178" s="1178"/>
      <c r="BN178" s="1178"/>
      <c r="BO178" s="1178"/>
      <c r="BP178" s="1178"/>
      <c r="BQ178" s="1178"/>
      <c r="BR178" s="1178"/>
      <c r="BS178" s="1178"/>
      <c r="BT178" s="1178"/>
      <c r="BU178" s="1178"/>
      <c r="BV178" s="1178"/>
      <c r="BW178" s="1178"/>
      <c r="BX178" s="1178"/>
      <c r="BY178" s="1178"/>
      <c r="BZ178" s="1178"/>
      <c r="CA178" s="1178"/>
    </row>
    <row r="179" spans="1:79" ht="20.25" customHeight="1">
      <c r="B179" s="1323" t="s">
        <v>819</v>
      </c>
      <c r="C179" s="1324">
        <v>1</v>
      </c>
      <c r="D179" s="1325">
        <v>2</v>
      </c>
      <c r="E179" s="1326">
        <v>2</v>
      </c>
      <c r="F179" s="1349"/>
      <c r="G179" s="1344"/>
      <c r="H179" s="1344"/>
      <c r="I179" s="1345"/>
      <c r="J179" s="1178"/>
      <c r="K179" s="1178"/>
      <c r="L179" s="1178"/>
      <c r="M179" s="1178"/>
      <c r="N179" s="1271"/>
      <c r="O179" s="1178"/>
      <c r="P179" s="1178"/>
      <c r="Q179" s="1178"/>
      <c r="R179" s="1178"/>
      <c r="S179" s="1178"/>
      <c r="T179" s="1178"/>
      <c r="U179" s="1178"/>
      <c r="V179" s="1178"/>
      <c r="W179" s="1178"/>
      <c r="X179" s="1178"/>
      <c r="Y179" s="1178"/>
      <c r="Z179" s="1178"/>
      <c r="AA179" s="1178"/>
      <c r="AB179" s="1178"/>
      <c r="AC179" s="1178"/>
      <c r="AD179" s="1178"/>
      <c r="AE179" s="1178"/>
      <c r="AF179" s="1178"/>
      <c r="AG179" s="1178"/>
      <c r="AH179" s="1178"/>
      <c r="AI179" s="1178"/>
      <c r="AJ179" s="1178"/>
      <c r="AK179" s="1178"/>
      <c r="AL179" s="1178"/>
      <c r="AM179" s="1178"/>
      <c r="AN179" s="1178"/>
      <c r="AO179" s="1178"/>
      <c r="AP179" s="1178"/>
      <c r="AQ179" s="1178"/>
      <c r="AR179" s="1178"/>
      <c r="AS179" s="1178"/>
      <c r="AT179" s="1178"/>
      <c r="AU179" s="1178"/>
      <c r="AV179" s="1178"/>
      <c r="AW179" s="1178"/>
      <c r="AX179" s="1178"/>
      <c r="AY179" s="1178"/>
      <c r="AZ179" s="1178"/>
      <c r="BA179" s="1178"/>
      <c r="BB179" s="1178"/>
      <c r="BC179" s="1178"/>
      <c r="BD179" s="1178"/>
      <c r="BE179" s="1178"/>
      <c r="BF179" s="1178"/>
      <c r="BG179" s="1178"/>
      <c r="BH179" s="1178"/>
      <c r="BI179" s="1178"/>
      <c r="BJ179" s="1178"/>
      <c r="BK179" s="1178"/>
      <c r="BL179" s="1178"/>
      <c r="BM179" s="1178"/>
      <c r="BN179" s="1178"/>
      <c r="BO179" s="1178"/>
      <c r="BP179" s="1178"/>
      <c r="BQ179" s="1178"/>
      <c r="BR179" s="1178"/>
      <c r="BS179" s="1178"/>
      <c r="BT179" s="1178"/>
      <c r="BU179" s="1178"/>
      <c r="BV179" s="1178"/>
      <c r="BW179" s="1178"/>
      <c r="BX179" s="1178"/>
      <c r="BY179" s="1178"/>
      <c r="BZ179" s="1178"/>
      <c r="CA179" s="1178"/>
    </row>
    <row r="180" spans="1:79" ht="20.25" customHeight="1" thickBot="1">
      <c r="B180" s="1329" t="s">
        <v>821</v>
      </c>
      <c r="C180" s="1330">
        <v>2</v>
      </c>
      <c r="D180" s="1331">
        <v>2</v>
      </c>
      <c r="E180" s="1332">
        <v>4</v>
      </c>
      <c r="F180" s="1350"/>
      <c r="G180" s="1346"/>
      <c r="H180" s="1346"/>
      <c r="I180" s="1347"/>
      <c r="J180" s="1178"/>
      <c r="K180" s="1178"/>
      <c r="L180" s="1178"/>
      <c r="M180" s="1178"/>
      <c r="N180" s="1271"/>
      <c r="O180" s="1178"/>
      <c r="P180" s="1178"/>
      <c r="Q180" s="1178"/>
      <c r="R180" s="1178"/>
      <c r="S180" s="1178"/>
      <c r="T180" s="1178"/>
      <c r="U180" s="1178"/>
      <c r="V180" s="1178"/>
      <c r="W180" s="1178"/>
      <c r="X180" s="1178"/>
      <c r="Y180" s="1178"/>
      <c r="Z180" s="1178"/>
      <c r="AA180" s="1178"/>
      <c r="AB180" s="1178"/>
      <c r="AC180" s="1178"/>
      <c r="AD180" s="1178"/>
      <c r="AE180" s="1178"/>
      <c r="AF180" s="1178"/>
      <c r="AG180" s="1178"/>
      <c r="AH180" s="1178"/>
      <c r="AI180" s="1178"/>
      <c r="AJ180" s="1178"/>
      <c r="AK180" s="1178"/>
      <c r="AL180" s="1178"/>
      <c r="AM180" s="1178"/>
      <c r="AN180" s="1178"/>
      <c r="AO180" s="1178"/>
      <c r="AP180" s="1178"/>
      <c r="AQ180" s="1178"/>
      <c r="AR180" s="1178"/>
      <c r="AS180" s="1178"/>
      <c r="AT180" s="1178"/>
      <c r="AU180" s="1178"/>
      <c r="AV180" s="1178"/>
      <c r="AW180" s="1178"/>
      <c r="AX180" s="1178"/>
      <c r="AY180" s="1178"/>
      <c r="AZ180" s="1178"/>
      <c r="BA180" s="1178"/>
      <c r="BB180" s="1178"/>
      <c r="BC180" s="1178"/>
      <c r="BD180" s="1178"/>
      <c r="BE180" s="1178"/>
      <c r="BF180" s="1178"/>
      <c r="BG180" s="1178"/>
      <c r="BH180" s="1178"/>
      <c r="BI180" s="1178"/>
      <c r="BJ180" s="1178"/>
      <c r="BK180" s="1178"/>
      <c r="BL180" s="1178"/>
      <c r="BM180" s="1178"/>
      <c r="BN180" s="1178"/>
      <c r="BO180" s="1178"/>
      <c r="BP180" s="1178"/>
      <c r="BQ180" s="1178"/>
      <c r="BR180" s="1178"/>
      <c r="BS180" s="1178"/>
      <c r="BT180" s="1178"/>
      <c r="BU180" s="1178"/>
      <c r="BV180" s="1178"/>
      <c r="BW180" s="1178"/>
      <c r="BX180" s="1178"/>
      <c r="BY180" s="1178"/>
      <c r="BZ180" s="1178"/>
      <c r="CA180" s="1178"/>
    </row>
    <row r="181" spans="1:79" ht="9" customHeight="1">
      <c r="B181" s="1339"/>
      <c r="C181" s="1340"/>
      <c r="D181" s="1340"/>
      <c r="E181" s="1340"/>
      <c r="F181" s="1360"/>
      <c r="G181" s="1297"/>
      <c r="H181" s="1297"/>
      <c r="I181" s="1178"/>
      <c r="J181" s="1178"/>
      <c r="K181" s="1178"/>
      <c r="L181" s="1178"/>
      <c r="M181" s="1178"/>
      <c r="N181" s="1271"/>
      <c r="O181" s="1178"/>
      <c r="P181" s="1178"/>
      <c r="Q181" s="1178"/>
      <c r="R181" s="1178"/>
      <c r="S181" s="1178"/>
      <c r="T181" s="1178"/>
      <c r="U181" s="1178"/>
      <c r="V181" s="1178"/>
      <c r="W181" s="1178"/>
      <c r="X181" s="1178"/>
      <c r="Y181" s="1178"/>
      <c r="Z181" s="1178"/>
      <c r="AA181" s="1178"/>
      <c r="AB181" s="1178"/>
      <c r="AC181" s="1178"/>
      <c r="AD181" s="1178"/>
      <c r="AE181" s="1178"/>
      <c r="AF181" s="1178"/>
      <c r="AG181" s="1178"/>
      <c r="AH181" s="1178"/>
      <c r="AI181" s="1178"/>
      <c r="AJ181" s="1178"/>
      <c r="AK181" s="1178"/>
      <c r="AL181" s="1178"/>
      <c r="AM181" s="1178"/>
      <c r="AN181" s="1178"/>
      <c r="AO181" s="1178"/>
      <c r="AP181" s="1178"/>
      <c r="AQ181" s="1178"/>
      <c r="AR181" s="1178"/>
      <c r="AS181" s="1178"/>
      <c r="AT181" s="1178"/>
      <c r="AU181" s="1178"/>
      <c r="AV181" s="1178"/>
      <c r="AW181" s="1178"/>
      <c r="AX181" s="1178"/>
      <c r="AY181" s="1178"/>
      <c r="AZ181" s="1178"/>
      <c r="BA181" s="1178"/>
      <c r="BB181" s="1178"/>
      <c r="BC181" s="1178"/>
      <c r="BD181" s="1178"/>
      <c r="BE181" s="1178"/>
      <c r="BF181" s="1178"/>
      <c r="BG181" s="1178"/>
      <c r="BH181" s="1178"/>
      <c r="BI181" s="1178"/>
      <c r="BJ181" s="1178"/>
      <c r="BK181" s="1178"/>
      <c r="BL181" s="1178"/>
      <c r="BM181" s="1178"/>
      <c r="BN181" s="1178"/>
      <c r="BO181" s="1178"/>
      <c r="BP181" s="1178"/>
      <c r="BQ181" s="1178"/>
      <c r="BR181" s="1178"/>
      <c r="BS181" s="1178"/>
      <c r="BT181" s="1178"/>
      <c r="BU181" s="1178"/>
      <c r="BV181" s="1178"/>
      <c r="BW181" s="1178"/>
      <c r="BX181" s="1178"/>
      <c r="BY181" s="1178"/>
      <c r="BZ181" s="1178"/>
      <c r="CA181" s="1178"/>
    </row>
    <row r="182" spans="1:79" ht="18" customHeight="1">
      <c r="A182" s="1253">
        <v>18</v>
      </c>
      <c r="B182" s="1293" t="s">
        <v>893</v>
      </c>
      <c r="C182" s="1294"/>
      <c r="D182" s="1294"/>
      <c r="E182" s="1294"/>
      <c r="F182" s="1360"/>
      <c r="G182" s="1297"/>
      <c r="H182" s="1297"/>
      <c r="I182" s="1178"/>
      <c r="J182" s="1178"/>
      <c r="K182" s="1178"/>
      <c r="L182" s="1178"/>
      <c r="M182" s="1178"/>
      <c r="N182" s="1271"/>
      <c r="O182" s="1178"/>
      <c r="P182" s="1178"/>
      <c r="Q182" s="1178"/>
      <c r="R182" s="1178"/>
      <c r="S182" s="1178"/>
      <c r="T182" s="1178"/>
      <c r="U182" s="1178"/>
      <c r="V182" s="1178"/>
      <c r="W182" s="1178"/>
      <c r="X182" s="1178"/>
      <c r="Y182" s="1178"/>
      <c r="Z182" s="1178"/>
      <c r="AA182" s="1178"/>
      <c r="AB182" s="1178"/>
      <c r="AC182" s="1178"/>
      <c r="AD182" s="1178"/>
      <c r="AE182" s="1178"/>
      <c r="AF182" s="1178"/>
      <c r="AG182" s="1178"/>
      <c r="AH182" s="1178"/>
      <c r="AI182" s="1178"/>
      <c r="AJ182" s="1178"/>
      <c r="AK182" s="1178"/>
      <c r="AL182" s="1178"/>
      <c r="AM182" s="1178"/>
      <c r="AN182" s="1178"/>
      <c r="AO182" s="1178"/>
      <c r="AP182" s="1178"/>
      <c r="AQ182" s="1178"/>
      <c r="AR182" s="1178"/>
      <c r="AS182" s="1178"/>
      <c r="AT182" s="1178"/>
      <c r="AU182" s="1178"/>
      <c r="AV182" s="1178"/>
      <c r="AW182" s="1178"/>
      <c r="AX182" s="1178"/>
      <c r="AY182" s="1178"/>
      <c r="AZ182" s="1178"/>
      <c r="BA182" s="1178"/>
      <c r="BB182" s="1178"/>
      <c r="BC182" s="1178"/>
      <c r="BD182" s="1178"/>
      <c r="BE182" s="1178"/>
      <c r="BF182" s="1178"/>
      <c r="BG182" s="1178"/>
      <c r="BH182" s="1178"/>
      <c r="BI182" s="1178"/>
      <c r="BJ182" s="1178"/>
      <c r="BK182" s="1178"/>
      <c r="BL182" s="1178"/>
      <c r="BM182" s="1178"/>
      <c r="BN182" s="1178"/>
      <c r="BO182" s="1178"/>
      <c r="BP182" s="1178"/>
      <c r="BQ182" s="1178"/>
      <c r="BR182" s="1178"/>
      <c r="BS182" s="1178"/>
      <c r="BT182" s="1178"/>
      <c r="BU182" s="1178"/>
      <c r="BV182" s="1178"/>
      <c r="BW182" s="1178"/>
      <c r="BX182" s="1178"/>
      <c r="BY182" s="1178"/>
      <c r="BZ182" s="1178"/>
      <c r="CA182" s="1178"/>
    </row>
    <row r="183" spans="1:79" ht="35.25" customHeight="1">
      <c r="B183" s="1298" t="s">
        <v>894</v>
      </c>
      <c r="C183" s="1299"/>
      <c r="D183" s="1299"/>
      <c r="E183" s="1300"/>
      <c r="F183" s="1360"/>
      <c r="G183" s="1297"/>
      <c r="H183" s="1297"/>
      <c r="I183" s="1178"/>
      <c r="J183" s="1178"/>
      <c r="K183" s="1178"/>
      <c r="L183" s="1178"/>
      <c r="M183" s="1178"/>
      <c r="N183" s="1271"/>
      <c r="O183" s="1178"/>
      <c r="P183" s="1178"/>
      <c r="Q183" s="1178"/>
      <c r="R183" s="1178"/>
      <c r="S183" s="1178"/>
      <c r="T183" s="1178"/>
      <c r="U183" s="1178"/>
      <c r="V183" s="1178"/>
      <c r="W183" s="1178"/>
      <c r="X183" s="1178"/>
      <c r="Y183" s="1178"/>
      <c r="Z183" s="1178"/>
      <c r="AA183" s="1178"/>
      <c r="AB183" s="1178"/>
      <c r="AC183" s="1178"/>
      <c r="AD183" s="1178"/>
      <c r="AE183" s="1178"/>
      <c r="AF183" s="1178"/>
      <c r="AG183" s="1178"/>
      <c r="AH183" s="1178"/>
      <c r="AI183" s="1178"/>
      <c r="AJ183" s="1178"/>
      <c r="AK183" s="1178"/>
      <c r="AL183" s="1178"/>
      <c r="AM183" s="1178"/>
      <c r="AN183" s="1178"/>
      <c r="AO183" s="1178"/>
      <c r="AP183" s="1178"/>
      <c r="AQ183" s="1178"/>
      <c r="AR183" s="1178"/>
      <c r="AS183" s="1178"/>
      <c r="AT183" s="1178"/>
      <c r="AU183" s="1178"/>
      <c r="AV183" s="1178"/>
      <c r="AW183" s="1178"/>
      <c r="AX183" s="1178"/>
      <c r="AY183" s="1178"/>
      <c r="AZ183" s="1178"/>
      <c r="BA183" s="1178"/>
      <c r="BB183" s="1178"/>
      <c r="BC183" s="1178"/>
      <c r="BD183" s="1178"/>
      <c r="BE183" s="1178"/>
      <c r="BF183" s="1178"/>
      <c r="BG183" s="1178"/>
      <c r="BH183" s="1178"/>
      <c r="BI183" s="1178"/>
      <c r="BJ183" s="1178"/>
      <c r="BK183" s="1178"/>
      <c r="BL183" s="1178"/>
      <c r="BM183" s="1178"/>
      <c r="BN183" s="1178"/>
      <c r="BO183" s="1178"/>
      <c r="BP183" s="1178"/>
      <c r="BQ183" s="1178"/>
      <c r="BR183" s="1178"/>
      <c r="BS183" s="1178"/>
      <c r="BT183" s="1178"/>
      <c r="BU183" s="1178"/>
      <c r="BV183" s="1178"/>
      <c r="BW183" s="1178"/>
      <c r="BX183" s="1178"/>
      <c r="BY183" s="1178"/>
      <c r="BZ183" s="1178"/>
      <c r="CA183" s="1178"/>
    </row>
    <row r="184" spans="1:79" ht="16.5" customHeight="1" thickBot="1">
      <c r="B184" s="1293" t="s">
        <v>810</v>
      </c>
      <c r="C184" s="1301"/>
      <c r="F184" s="1360"/>
      <c r="G184" s="1297"/>
      <c r="H184" s="1297"/>
      <c r="I184" s="1178"/>
      <c r="J184" s="1178"/>
      <c r="K184" s="1178"/>
      <c r="L184" s="1178"/>
      <c r="M184" s="1178"/>
      <c r="N184" s="1271"/>
      <c r="O184" s="1178"/>
      <c r="P184" s="1178"/>
      <c r="Q184" s="1178"/>
      <c r="R184" s="1178"/>
      <c r="S184" s="1178"/>
      <c r="T184" s="1178"/>
      <c r="U184" s="1178"/>
      <c r="V184" s="1178"/>
      <c r="W184" s="1178"/>
      <c r="X184" s="1178"/>
      <c r="Y184" s="1178"/>
      <c r="Z184" s="1178"/>
      <c r="AA184" s="1178"/>
      <c r="AB184" s="1178"/>
      <c r="AC184" s="1178"/>
      <c r="AD184" s="1178"/>
      <c r="AE184" s="1178"/>
      <c r="AF184" s="1178"/>
      <c r="AG184" s="1178"/>
      <c r="AH184" s="1178"/>
      <c r="AI184" s="1178"/>
      <c r="AJ184" s="1178"/>
      <c r="AK184" s="1178"/>
      <c r="AL184" s="1178"/>
      <c r="AM184" s="1178"/>
      <c r="AN184" s="1178"/>
      <c r="AO184" s="1178"/>
      <c r="AP184" s="1178"/>
      <c r="AQ184" s="1178"/>
      <c r="AR184" s="1178"/>
      <c r="AS184" s="1178"/>
      <c r="AT184" s="1178"/>
      <c r="AU184" s="1178"/>
      <c r="AV184" s="1178"/>
      <c r="AW184" s="1178"/>
      <c r="AX184" s="1178"/>
      <c r="AY184" s="1178"/>
      <c r="AZ184" s="1178"/>
      <c r="BA184" s="1178"/>
      <c r="BB184" s="1178"/>
      <c r="BC184" s="1178"/>
      <c r="BD184" s="1178"/>
      <c r="BE184" s="1178"/>
      <c r="BF184" s="1178"/>
      <c r="BG184" s="1178"/>
      <c r="BH184" s="1178"/>
      <c r="BI184" s="1178"/>
      <c r="BJ184" s="1178"/>
      <c r="BK184" s="1178"/>
      <c r="BL184" s="1178"/>
      <c r="BM184" s="1178"/>
      <c r="BN184" s="1178"/>
      <c r="BO184" s="1178"/>
      <c r="BP184" s="1178"/>
      <c r="BQ184" s="1178"/>
      <c r="BR184" s="1178"/>
      <c r="BS184" s="1178"/>
      <c r="BT184" s="1178"/>
      <c r="BU184" s="1178"/>
      <c r="BV184" s="1178"/>
      <c r="BW184" s="1178"/>
      <c r="BX184" s="1178"/>
      <c r="BY184" s="1178"/>
      <c r="BZ184" s="1178"/>
      <c r="CA184" s="1178"/>
    </row>
    <row r="185" spans="1:79" ht="33.75" customHeight="1" thickBot="1">
      <c r="B185" s="1302" t="s">
        <v>811</v>
      </c>
      <c r="C185" s="1303" t="s">
        <v>812</v>
      </c>
      <c r="D185" s="1303" t="s">
        <v>813</v>
      </c>
      <c r="E185" s="1304" t="s">
        <v>814</v>
      </c>
      <c r="F185" s="1348" t="s">
        <v>815</v>
      </c>
      <c r="G185" s="1341">
        <v>3</v>
      </c>
      <c r="H185" s="1297"/>
      <c r="I185" s="1178"/>
      <c r="J185" s="1178"/>
      <c r="K185" s="1178"/>
      <c r="L185" s="1178"/>
      <c r="M185" s="1178"/>
      <c r="N185" s="1271"/>
      <c r="O185" s="1178"/>
      <c r="P185" s="1178"/>
      <c r="Q185" s="1178"/>
      <c r="R185" s="1178"/>
      <c r="S185" s="1178"/>
      <c r="T185" s="1178"/>
      <c r="U185" s="1178"/>
      <c r="V185" s="1178"/>
      <c r="W185" s="1178"/>
      <c r="X185" s="1178"/>
      <c r="Y185" s="1178"/>
      <c r="Z185" s="1178"/>
      <c r="AA185" s="1178"/>
      <c r="AB185" s="1178"/>
      <c r="AC185" s="1178"/>
      <c r="AD185" s="1178"/>
      <c r="AE185" s="1178"/>
      <c r="AF185" s="1178"/>
      <c r="AG185" s="1178"/>
      <c r="AH185" s="1178"/>
      <c r="AI185" s="1178"/>
      <c r="AJ185" s="1178"/>
      <c r="AK185" s="1178"/>
      <c r="AL185" s="1178"/>
      <c r="AM185" s="1178"/>
      <c r="AN185" s="1178"/>
      <c r="AO185" s="1178"/>
      <c r="AP185" s="1178"/>
      <c r="AQ185" s="1178"/>
      <c r="AR185" s="1178"/>
      <c r="AS185" s="1178"/>
      <c r="AT185" s="1178"/>
      <c r="AU185" s="1178"/>
      <c r="AV185" s="1178"/>
      <c r="AW185" s="1178"/>
      <c r="AX185" s="1178"/>
      <c r="AY185" s="1178"/>
      <c r="AZ185" s="1178"/>
      <c r="BA185" s="1178"/>
      <c r="BB185" s="1178"/>
      <c r="BC185" s="1178"/>
      <c r="BD185" s="1178"/>
      <c r="BE185" s="1178"/>
      <c r="BF185" s="1178"/>
      <c r="BG185" s="1178"/>
      <c r="BH185" s="1178"/>
      <c r="BI185" s="1178"/>
      <c r="BJ185" s="1178"/>
      <c r="BK185" s="1178"/>
      <c r="BL185" s="1178"/>
      <c r="BM185" s="1178"/>
      <c r="BN185" s="1178"/>
      <c r="BO185" s="1178"/>
      <c r="BP185" s="1178"/>
      <c r="BQ185" s="1178"/>
      <c r="BR185" s="1178"/>
      <c r="BS185" s="1178"/>
      <c r="BT185" s="1178"/>
      <c r="BU185" s="1178"/>
      <c r="BV185" s="1178"/>
      <c r="BW185" s="1178"/>
      <c r="BX185" s="1178"/>
      <c r="BY185" s="1178"/>
      <c r="BZ185" s="1178"/>
      <c r="CA185" s="1178"/>
    </row>
    <row r="186" spans="1:79" ht="21" customHeight="1">
      <c r="B186" s="1313" t="s">
        <v>817</v>
      </c>
      <c r="C186" s="1314">
        <v>0</v>
      </c>
      <c r="D186" s="1315">
        <v>3</v>
      </c>
      <c r="E186" s="1316">
        <v>0</v>
      </c>
      <c r="F186" s="1349"/>
      <c r="G186" s="1342"/>
      <c r="H186" s="1342"/>
      <c r="I186" s="1343"/>
      <c r="J186" s="1178"/>
      <c r="K186" s="1178"/>
      <c r="L186" s="1178"/>
      <c r="M186" s="1178"/>
      <c r="N186" s="1271"/>
      <c r="O186" s="1178"/>
      <c r="P186" s="1178"/>
      <c r="Q186" s="1178"/>
      <c r="R186" s="1178"/>
      <c r="S186" s="1178"/>
      <c r="T186" s="1178"/>
      <c r="U186" s="1178"/>
      <c r="V186" s="1178"/>
      <c r="W186" s="1178"/>
      <c r="X186" s="1178"/>
      <c r="Y186" s="1178"/>
      <c r="Z186" s="1178"/>
      <c r="AA186" s="1178"/>
      <c r="AB186" s="1178"/>
      <c r="AC186" s="1178"/>
      <c r="AD186" s="1178"/>
      <c r="AE186" s="1178"/>
      <c r="AF186" s="1178"/>
      <c r="AG186" s="1178"/>
      <c r="AH186" s="1178"/>
      <c r="AI186" s="1178"/>
      <c r="AJ186" s="1178"/>
      <c r="AK186" s="1178"/>
      <c r="AL186" s="1178"/>
      <c r="AM186" s="1178"/>
      <c r="AN186" s="1178"/>
      <c r="AO186" s="1178"/>
      <c r="AP186" s="1178"/>
      <c r="AQ186" s="1178"/>
      <c r="AR186" s="1178"/>
      <c r="AS186" s="1178"/>
      <c r="AT186" s="1178"/>
      <c r="AU186" s="1178"/>
      <c r="AV186" s="1178"/>
      <c r="AW186" s="1178"/>
      <c r="AX186" s="1178"/>
      <c r="AY186" s="1178"/>
      <c r="AZ186" s="1178"/>
      <c r="BA186" s="1178"/>
      <c r="BB186" s="1178"/>
      <c r="BC186" s="1178"/>
      <c r="BD186" s="1178"/>
      <c r="BE186" s="1178"/>
      <c r="BF186" s="1178"/>
      <c r="BG186" s="1178"/>
      <c r="BH186" s="1178"/>
      <c r="BI186" s="1178"/>
      <c r="BJ186" s="1178"/>
      <c r="BK186" s="1178"/>
      <c r="BL186" s="1178"/>
      <c r="BM186" s="1178"/>
      <c r="BN186" s="1178"/>
      <c r="BO186" s="1178"/>
      <c r="BP186" s="1178"/>
      <c r="BQ186" s="1178"/>
      <c r="BR186" s="1178"/>
      <c r="BS186" s="1178"/>
      <c r="BT186" s="1178"/>
      <c r="BU186" s="1178"/>
      <c r="BV186" s="1178"/>
      <c r="BW186" s="1178"/>
      <c r="BX186" s="1178"/>
      <c r="BY186" s="1178"/>
      <c r="BZ186" s="1178"/>
      <c r="CA186" s="1178"/>
    </row>
    <row r="187" spans="1:79" ht="20.25" customHeight="1">
      <c r="B187" s="1323" t="s">
        <v>819</v>
      </c>
      <c r="C187" s="1324">
        <v>1</v>
      </c>
      <c r="D187" s="1325">
        <v>3</v>
      </c>
      <c r="E187" s="1326">
        <v>3</v>
      </c>
      <c r="F187" s="1349"/>
      <c r="G187" s="1344"/>
      <c r="H187" s="1344"/>
      <c r="I187" s="1345"/>
      <c r="J187" s="1178"/>
      <c r="K187" s="1178"/>
      <c r="L187" s="1178"/>
      <c r="M187" s="1178"/>
      <c r="N187" s="1271"/>
      <c r="O187" s="1178"/>
      <c r="P187" s="1178"/>
      <c r="Q187" s="1178"/>
      <c r="R187" s="1178"/>
      <c r="S187" s="1178"/>
      <c r="T187" s="1178"/>
      <c r="U187" s="1178"/>
      <c r="V187" s="1178"/>
      <c r="W187" s="1178"/>
      <c r="X187" s="1178"/>
      <c r="Y187" s="1178"/>
      <c r="Z187" s="1178"/>
      <c r="AA187" s="1178"/>
      <c r="AB187" s="1178"/>
      <c r="AC187" s="1178"/>
      <c r="AD187" s="1178"/>
      <c r="AE187" s="1178"/>
      <c r="AF187" s="1178"/>
      <c r="AG187" s="1178"/>
      <c r="AH187" s="1178"/>
      <c r="AI187" s="1178"/>
      <c r="AJ187" s="1178"/>
      <c r="AK187" s="1178"/>
      <c r="AL187" s="1178"/>
      <c r="AM187" s="1178"/>
      <c r="AN187" s="1178"/>
      <c r="AO187" s="1178"/>
      <c r="AP187" s="1178"/>
      <c r="AQ187" s="1178"/>
      <c r="AR187" s="1178"/>
      <c r="AS187" s="1178"/>
      <c r="AT187" s="1178"/>
      <c r="AU187" s="1178"/>
      <c r="AV187" s="1178"/>
      <c r="AW187" s="1178"/>
      <c r="AX187" s="1178"/>
      <c r="AY187" s="1178"/>
      <c r="AZ187" s="1178"/>
      <c r="BA187" s="1178"/>
      <c r="BB187" s="1178"/>
      <c r="BC187" s="1178"/>
      <c r="BD187" s="1178"/>
      <c r="BE187" s="1178"/>
      <c r="BF187" s="1178"/>
      <c r="BG187" s="1178"/>
      <c r="BH187" s="1178"/>
      <c r="BI187" s="1178"/>
      <c r="BJ187" s="1178"/>
      <c r="BK187" s="1178"/>
      <c r="BL187" s="1178"/>
      <c r="BM187" s="1178"/>
      <c r="BN187" s="1178"/>
      <c r="BO187" s="1178"/>
      <c r="BP187" s="1178"/>
      <c r="BQ187" s="1178"/>
      <c r="BR187" s="1178"/>
      <c r="BS187" s="1178"/>
      <c r="BT187" s="1178"/>
      <c r="BU187" s="1178"/>
      <c r="BV187" s="1178"/>
      <c r="BW187" s="1178"/>
      <c r="BX187" s="1178"/>
      <c r="BY187" s="1178"/>
      <c r="BZ187" s="1178"/>
      <c r="CA187" s="1178"/>
    </row>
    <row r="188" spans="1:79" ht="20.25" customHeight="1" thickBot="1">
      <c r="B188" s="1329" t="s">
        <v>821</v>
      </c>
      <c r="C188" s="1330">
        <v>2</v>
      </c>
      <c r="D188" s="1331">
        <v>3</v>
      </c>
      <c r="E188" s="1332">
        <v>6</v>
      </c>
      <c r="F188" s="1350"/>
      <c r="G188" s="1346"/>
      <c r="H188" s="1346"/>
      <c r="I188" s="1347"/>
      <c r="J188" s="1178"/>
      <c r="K188" s="1178"/>
      <c r="L188" s="1178"/>
      <c r="M188" s="1178"/>
      <c r="N188" s="1271"/>
      <c r="O188" s="1178"/>
      <c r="P188" s="1178"/>
      <c r="Q188" s="1178"/>
      <c r="R188" s="1178"/>
      <c r="S188" s="1178"/>
      <c r="T188" s="1178"/>
      <c r="U188" s="1178"/>
      <c r="V188" s="1178"/>
      <c r="W188" s="1178"/>
      <c r="X188" s="1178"/>
      <c r="Y188" s="1178"/>
      <c r="Z188" s="1178"/>
      <c r="AA188" s="1178"/>
      <c r="AB188" s="1178"/>
      <c r="AC188" s="1178"/>
      <c r="AD188" s="1178"/>
      <c r="AE188" s="1178"/>
      <c r="AF188" s="1178"/>
      <c r="AG188" s="1178"/>
      <c r="AH188" s="1178"/>
      <c r="AI188" s="1178"/>
      <c r="AJ188" s="1178"/>
      <c r="AK188" s="1178"/>
      <c r="AL188" s="1178"/>
      <c r="AM188" s="1178"/>
      <c r="AN188" s="1178"/>
      <c r="AO188" s="1178"/>
      <c r="AP188" s="1178"/>
      <c r="AQ188" s="1178"/>
      <c r="AR188" s="1178"/>
      <c r="AS188" s="1178"/>
      <c r="AT188" s="1178"/>
      <c r="AU188" s="1178"/>
      <c r="AV188" s="1178"/>
      <c r="AW188" s="1178"/>
      <c r="AX188" s="1178"/>
      <c r="AY188" s="1178"/>
      <c r="AZ188" s="1178"/>
      <c r="BA188" s="1178"/>
      <c r="BB188" s="1178"/>
      <c r="BC188" s="1178"/>
      <c r="BD188" s="1178"/>
      <c r="BE188" s="1178"/>
      <c r="BF188" s="1178"/>
      <c r="BG188" s="1178"/>
      <c r="BH188" s="1178"/>
      <c r="BI188" s="1178"/>
      <c r="BJ188" s="1178"/>
      <c r="BK188" s="1178"/>
      <c r="BL188" s="1178"/>
      <c r="BM188" s="1178"/>
      <c r="BN188" s="1178"/>
      <c r="BO188" s="1178"/>
      <c r="BP188" s="1178"/>
      <c r="BQ188" s="1178"/>
      <c r="BR188" s="1178"/>
      <c r="BS188" s="1178"/>
      <c r="BT188" s="1178"/>
      <c r="BU188" s="1178"/>
      <c r="BV188" s="1178"/>
      <c r="BW188" s="1178"/>
      <c r="BX188" s="1178"/>
      <c r="BY188" s="1178"/>
      <c r="BZ188" s="1178"/>
      <c r="CA188" s="1178"/>
    </row>
    <row r="189" spans="1:79" ht="9" customHeight="1">
      <c r="B189" s="1339"/>
      <c r="C189" s="1340"/>
      <c r="D189" s="1340"/>
      <c r="E189" s="1340"/>
      <c r="F189" s="1360"/>
      <c r="G189" s="1297"/>
      <c r="H189" s="1297"/>
      <c r="I189" s="1178"/>
      <c r="J189" s="1178"/>
      <c r="K189" s="1178"/>
      <c r="L189" s="1178"/>
      <c r="M189" s="1178"/>
      <c r="N189" s="1271"/>
      <c r="O189" s="1178"/>
      <c r="P189" s="1178"/>
      <c r="Q189" s="1178"/>
      <c r="R189" s="1178"/>
      <c r="S189" s="1178"/>
      <c r="T189" s="1178"/>
      <c r="U189" s="1178"/>
      <c r="V189" s="1178"/>
      <c r="W189" s="1178"/>
      <c r="X189" s="1178"/>
      <c r="Y189" s="1178"/>
      <c r="Z189" s="1178"/>
      <c r="AA189" s="1178"/>
      <c r="AB189" s="1178"/>
      <c r="AC189" s="1178"/>
      <c r="AD189" s="1178"/>
      <c r="AE189" s="1178"/>
      <c r="AF189" s="1178"/>
      <c r="AG189" s="1178"/>
      <c r="AH189" s="1178"/>
      <c r="AI189" s="1178"/>
      <c r="AJ189" s="1178"/>
      <c r="AK189" s="1178"/>
      <c r="AL189" s="1178"/>
      <c r="AM189" s="1178"/>
      <c r="AN189" s="1178"/>
      <c r="AO189" s="1178"/>
      <c r="AP189" s="1178"/>
      <c r="AQ189" s="1178"/>
      <c r="AR189" s="1178"/>
      <c r="AS189" s="1178"/>
      <c r="AT189" s="1178"/>
      <c r="AU189" s="1178"/>
      <c r="AV189" s="1178"/>
      <c r="AW189" s="1178"/>
      <c r="AX189" s="1178"/>
      <c r="AY189" s="1178"/>
      <c r="AZ189" s="1178"/>
      <c r="BA189" s="1178"/>
      <c r="BB189" s="1178"/>
      <c r="BC189" s="1178"/>
      <c r="BD189" s="1178"/>
      <c r="BE189" s="1178"/>
      <c r="BF189" s="1178"/>
      <c r="BG189" s="1178"/>
      <c r="BH189" s="1178"/>
      <c r="BI189" s="1178"/>
      <c r="BJ189" s="1178"/>
      <c r="BK189" s="1178"/>
      <c r="BL189" s="1178"/>
      <c r="BM189" s="1178"/>
      <c r="BN189" s="1178"/>
      <c r="BO189" s="1178"/>
      <c r="BP189" s="1178"/>
      <c r="BQ189" s="1178"/>
      <c r="BR189" s="1178"/>
      <c r="BS189" s="1178"/>
      <c r="BT189" s="1178"/>
      <c r="BU189" s="1178"/>
      <c r="BV189" s="1178"/>
      <c r="BW189" s="1178"/>
      <c r="BX189" s="1178"/>
      <c r="BY189" s="1178"/>
      <c r="BZ189" s="1178"/>
      <c r="CA189" s="1178"/>
    </row>
    <row r="190" spans="1:79" ht="18" customHeight="1">
      <c r="A190" s="1253">
        <v>19</v>
      </c>
      <c r="B190" s="1293" t="s">
        <v>895</v>
      </c>
      <c r="C190" s="1294"/>
      <c r="D190" s="1294"/>
      <c r="E190" s="1294"/>
      <c r="F190" s="1360"/>
      <c r="G190" s="1297"/>
      <c r="H190" s="1297"/>
      <c r="I190" s="1178"/>
      <c r="J190" s="1178"/>
      <c r="K190" s="1178"/>
      <c r="L190" s="1178"/>
      <c r="M190" s="1178"/>
      <c r="N190" s="1271"/>
      <c r="O190" s="1178"/>
      <c r="P190" s="1178"/>
      <c r="Q190" s="1178"/>
      <c r="R190" s="1178"/>
      <c r="S190" s="1178"/>
      <c r="T190" s="1178"/>
      <c r="U190" s="1178"/>
      <c r="V190" s="1178"/>
      <c r="W190" s="1178"/>
      <c r="X190" s="1178"/>
      <c r="Y190" s="1178"/>
      <c r="Z190" s="1178"/>
      <c r="AA190" s="1178"/>
      <c r="AB190" s="1178"/>
      <c r="AC190" s="1178"/>
      <c r="AD190" s="1178"/>
      <c r="AE190" s="1178"/>
      <c r="AF190" s="1178"/>
      <c r="AG190" s="1178"/>
      <c r="AH190" s="1178"/>
      <c r="AI190" s="1178"/>
      <c r="AJ190" s="1178"/>
      <c r="AK190" s="1178"/>
      <c r="AL190" s="1178"/>
      <c r="AM190" s="1178"/>
      <c r="AN190" s="1178"/>
      <c r="AO190" s="1178"/>
      <c r="AP190" s="1178"/>
      <c r="AQ190" s="1178"/>
      <c r="AR190" s="1178"/>
      <c r="AS190" s="1178"/>
      <c r="AT190" s="1178"/>
      <c r="AU190" s="1178"/>
      <c r="AV190" s="1178"/>
      <c r="AW190" s="1178"/>
      <c r="AX190" s="1178"/>
      <c r="AY190" s="1178"/>
      <c r="AZ190" s="1178"/>
      <c r="BA190" s="1178"/>
      <c r="BB190" s="1178"/>
      <c r="BC190" s="1178"/>
      <c r="BD190" s="1178"/>
      <c r="BE190" s="1178"/>
      <c r="BF190" s="1178"/>
      <c r="BG190" s="1178"/>
      <c r="BH190" s="1178"/>
      <c r="BI190" s="1178"/>
      <c r="BJ190" s="1178"/>
      <c r="BK190" s="1178"/>
      <c r="BL190" s="1178"/>
      <c r="BM190" s="1178"/>
      <c r="BN190" s="1178"/>
      <c r="BO190" s="1178"/>
      <c r="BP190" s="1178"/>
      <c r="BQ190" s="1178"/>
      <c r="BR190" s="1178"/>
      <c r="BS190" s="1178"/>
      <c r="BT190" s="1178"/>
      <c r="BU190" s="1178"/>
      <c r="BV190" s="1178"/>
      <c r="BW190" s="1178"/>
      <c r="BX190" s="1178"/>
      <c r="BY190" s="1178"/>
      <c r="BZ190" s="1178"/>
      <c r="CA190" s="1178"/>
    </row>
    <row r="191" spans="1:79" ht="35.25" customHeight="1">
      <c r="B191" s="1298" t="s">
        <v>896</v>
      </c>
      <c r="C191" s="1299"/>
      <c r="D191" s="1299"/>
      <c r="E191" s="1300"/>
      <c r="F191" s="1360"/>
      <c r="G191" s="1297"/>
      <c r="H191" s="1297"/>
      <c r="I191" s="1178"/>
      <c r="J191" s="1178"/>
      <c r="K191" s="1178"/>
      <c r="L191" s="1178"/>
      <c r="M191" s="1178"/>
      <c r="N191" s="1271"/>
      <c r="O191" s="1178"/>
      <c r="P191" s="1178"/>
      <c r="Q191" s="1178"/>
      <c r="R191" s="1178"/>
      <c r="S191" s="1178"/>
      <c r="T191" s="1178"/>
      <c r="U191" s="1178"/>
      <c r="V191" s="1178"/>
      <c r="W191" s="1178"/>
      <c r="X191" s="1178"/>
      <c r="Y191" s="1178"/>
      <c r="Z191" s="1178"/>
      <c r="AA191" s="1178"/>
      <c r="AB191" s="1178"/>
      <c r="AC191" s="1178"/>
      <c r="AD191" s="1178"/>
      <c r="AE191" s="1178"/>
      <c r="AF191" s="1178"/>
      <c r="AG191" s="1178"/>
      <c r="AH191" s="1178"/>
      <c r="AI191" s="1178"/>
      <c r="AJ191" s="1178"/>
      <c r="AK191" s="1178"/>
      <c r="AL191" s="1178"/>
      <c r="AM191" s="1178"/>
      <c r="AN191" s="1178"/>
      <c r="AO191" s="1178"/>
      <c r="AP191" s="1178"/>
      <c r="AQ191" s="1178"/>
      <c r="AR191" s="1178"/>
      <c r="AS191" s="1178"/>
      <c r="AT191" s="1178"/>
      <c r="AU191" s="1178"/>
      <c r="AV191" s="1178"/>
      <c r="AW191" s="1178"/>
      <c r="AX191" s="1178"/>
      <c r="AY191" s="1178"/>
      <c r="AZ191" s="1178"/>
      <c r="BA191" s="1178"/>
      <c r="BB191" s="1178"/>
      <c r="BC191" s="1178"/>
      <c r="BD191" s="1178"/>
      <c r="BE191" s="1178"/>
      <c r="BF191" s="1178"/>
      <c r="BG191" s="1178"/>
      <c r="BH191" s="1178"/>
      <c r="BI191" s="1178"/>
      <c r="BJ191" s="1178"/>
      <c r="BK191" s="1178"/>
      <c r="BL191" s="1178"/>
      <c r="BM191" s="1178"/>
      <c r="BN191" s="1178"/>
      <c r="BO191" s="1178"/>
      <c r="BP191" s="1178"/>
      <c r="BQ191" s="1178"/>
      <c r="BR191" s="1178"/>
      <c r="BS191" s="1178"/>
      <c r="BT191" s="1178"/>
      <c r="BU191" s="1178"/>
      <c r="BV191" s="1178"/>
      <c r="BW191" s="1178"/>
      <c r="BX191" s="1178"/>
      <c r="BY191" s="1178"/>
      <c r="BZ191" s="1178"/>
      <c r="CA191" s="1178"/>
    </row>
    <row r="192" spans="1:79" ht="16.5" customHeight="1" thickBot="1">
      <c r="B192" s="1293" t="s">
        <v>810</v>
      </c>
      <c r="C192" s="1301"/>
      <c r="F192" s="1360"/>
      <c r="G192" s="1297"/>
      <c r="H192" s="1297"/>
      <c r="I192" s="1178"/>
      <c r="J192" s="1178"/>
      <c r="K192" s="1178"/>
      <c r="L192" s="1178"/>
      <c r="M192" s="1178"/>
      <c r="N192" s="1271"/>
      <c r="O192" s="1178"/>
      <c r="P192" s="1178"/>
      <c r="Q192" s="1178"/>
      <c r="R192" s="1178"/>
      <c r="S192" s="1178"/>
      <c r="T192" s="1178"/>
      <c r="U192" s="1178"/>
      <c r="V192" s="1178"/>
      <c r="W192" s="1178"/>
      <c r="X192" s="1178"/>
      <c r="Y192" s="1178"/>
      <c r="Z192" s="1178"/>
      <c r="AA192" s="1178"/>
      <c r="AB192" s="1178"/>
      <c r="AC192" s="1178"/>
      <c r="AD192" s="1178"/>
      <c r="AE192" s="1178"/>
      <c r="AF192" s="1178"/>
      <c r="AG192" s="1178"/>
      <c r="AH192" s="1178"/>
      <c r="AI192" s="1178"/>
      <c r="AJ192" s="1178"/>
      <c r="AK192" s="1178"/>
      <c r="AL192" s="1178"/>
      <c r="AM192" s="1178"/>
      <c r="AN192" s="1178"/>
      <c r="AO192" s="1178"/>
      <c r="AP192" s="1178"/>
      <c r="AQ192" s="1178"/>
      <c r="AR192" s="1178"/>
      <c r="AS192" s="1178"/>
      <c r="AT192" s="1178"/>
      <c r="AU192" s="1178"/>
      <c r="AV192" s="1178"/>
      <c r="AW192" s="1178"/>
      <c r="AX192" s="1178"/>
      <c r="AY192" s="1178"/>
      <c r="AZ192" s="1178"/>
      <c r="BA192" s="1178"/>
      <c r="BB192" s="1178"/>
      <c r="BC192" s="1178"/>
      <c r="BD192" s="1178"/>
      <c r="BE192" s="1178"/>
      <c r="BF192" s="1178"/>
      <c r="BG192" s="1178"/>
      <c r="BH192" s="1178"/>
      <c r="BI192" s="1178"/>
      <c r="BJ192" s="1178"/>
      <c r="BK192" s="1178"/>
      <c r="BL192" s="1178"/>
      <c r="BM192" s="1178"/>
      <c r="BN192" s="1178"/>
      <c r="BO192" s="1178"/>
      <c r="BP192" s="1178"/>
      <c r="BQ192" s="1178"/>
      <c r="BR192" s="1178"/>
      <c r="BS192" s="1178"/>
      <c r="BT192" s="1178"/>
      <c r="BU192" s="1178"/>
      <c r="BV192" s="1178"/>
      <c r="BW192" s="1178"/>
      <c r="BX192" s="1178"/>
      <c r="BY192" s="1178"/>
      <c r="BZ192" s="1178"/>
      <c r="CA192" s="1178"/>
    </row>
    <row r="193" spans="1:79" ht="33.75" customHeight="1" thickBot="1">
      <c r="B193" s="1302" t="s">
        <v>811</v>
      </c>
      <c r="C193" s="1303" t="s">
        <v>812</v>
      </c>
      <c r="D193" s="1303" t="s">
        <v>813</v>
      </c>
      <c r="E193" s="1304" t="s">
        <v>814</v>
      </c>
      <c r="F193" s="1348" t="s">
        <v>815</v>
      </c>
      <c r="G193" s="1341">
        <v>2</v>
      </c>
      <c r="H193" s="1297"/>
      <c r="I193" s="1178"/>
      <c r="J193" s="1178"/>
      <c r="K193" s="1178"/>
      <c r="L193" s="1178"/>
      <c r="M193" s="1178"/>
      <c r="N193" s="1271"/>
      <c r="O193" s="1178"/>
      <c r="P193" s="1178"/>
      <c r="Q193" s="1178"/>
      <c r="R193" s="1178"/>
      <c r="S193" s="1178"/>
      <c r="T193" s="1178"/>
      <c r="U193" s="1178"/>
      <c r="V193" s="1178"/>
      <c r="W193" s="1178"/>
      <c r="X193" s="1178"/>
      <c r="Y193" s="1178"/>
      <c r="Z193" s="1178"/>
      <c r="AA193" s="1178"/>
      <c r="AB193" s="1178"/>
      <c r="AC193" s="1178"/>
      <c r="AD193" s="1178"/>
      <c r="AE193" s="1178"/>
      <c r="AF193" s="1178"/>
      <c r="AG193" s="1178"/>
      <c r="AH193" s="1178"/>
      <c r="AI193" s="1178"/>
      <c r="AJ193" s="1178"/>
      <c r="AK193" s="1178"/>
      <c r="AL193" s="1178"/>
      <c r="AM193" s="1178"/>
      <c r="AN193" s="1178"/>
      <c r="AO193" s="1178"/>
      <c r="AP193" s="1178"/>
      <c r="AQ193" s="1178"/>
      <c r="AR193" s="1178"/>
      <c r="AS193" s="1178"/>
      <c r="AT193" s="1178"/>
      <c r="AU193" s="1178"/>
      <c r="AV193" s="1178"/>
      <c r="AW193" s="1178"/>
      <c r="AX193" s="1178"/>
      <c r="AY193" s="1178"/>
      <c r="AZ193" s="1178"/>
      <c r="BA193" s="1178"/>
      <c r="BB193" s="1178"/>
      <c r="BC193" s="1178"/>
      <c r="BD193" s="1178"/>
      <c r="BE193" s="1178"/>
      <c r="BF193" s="1178"/>
      <c r="BG193" s="1178"/>
      <c r="BH193" s="1178"/>
      <c r="BI193" s="1178"/>
      <c r="BJ193" s="1178"/>
      <c r="BK193" s="1178"/>
      <c r="BL193" s="1178"/>
      <c r="BM193" s="1178"/>
      <c r="BN193" s="1178"/>
      <c r="BO193" s="1178"/>
      <c r="BP193" s="1178"/>
      <c r="BQ193" s="1178"/>
      <c r="BR193" s="1178"/>
      <c r="BS193" s="1178"/>
      <c r="BT193" s="1178"/>
      <c r="BU193" s="1178"/>
      <c r="BV193" s="1178"/>
      <c r="BW193" s="1178"/>
      <c r="BX193" s="1178"/>
      <c r="BY193" s="1178"/>
      <c r="BZ193" s="1178"/>
      <c r="CA193" s="1178"/>
    </row>
    <row r="194" spans="1:79" ht="21" customHeight="1">
      <c r="B194" s="1313" t="s">
        <v>897</v>
      </c>
      <c r="C194" s="1314">
        <v>0</v>
      </c>
      <c r="D194" s="1315">
        <v>2</v>
      </c>
      <c r="E194" s="1316">
        <v>0</v>
      </c>
      <c r="F194" s="1349"/>
      <c r="G194" s="1342"/>
      <c r="H194" s="1342"/>
      <c r="I194" s="1343"/>
      <c r="J194" s="1178"/>
      <c r="K194" s="1178"/>
      <c r="L194" s="1178"/>
      <c r="M194" s="1178"/>
      <c r="N194" s="1271"/>
      <c r="O194" s="1178"/>
      <c r="P194" s="1178"/>
      <c r="Q194" s="1178"/>
      <c r="R194" s="1178"/>
      <c r="S194" s="1178"/>
      <c r="T194" s="1178"/>
      <c r="U194" s="1178"/>
      <c r="V194" s="1178"/>
      <c r="W194" s="1178"/>
      <c r="X194" s="1178"/>
      <c r="Y194" s="1178"/>
      <c r="Z194" s="1178"/>
      <c r="AA194" s="1178"/>
      <c r="AB194" s="1178"/>
      <c r="AC194" s="1178"/>
      <c r="AD194" s="1178"/>
      <c r="AE194" s="1178"/>
      <c r="AF194" s="1178"/>
      <c r="AG194" s="1178"/>
      <c r="AH194" s="1178"/>
      <c r="AI194" s="1178"/>
      <c r="AJ194" s="1178"/>
      <c r="AK194" s="1178"/>
      <c r="AL194" s="1178"/>
      <c r="AM194" s="1178"/>
      <c r="AN194" s="1178"/>
      <c r="AO194" s="1178"/>
      <c r="AP194" s="1178"/>
      <c r="AQ194" s="1178"/>
      <c r="AR194" s="1178"/>
      <c r="AS194" s="1178"/>
      <c r="AT194" s="1178"/>
      <c r="AU194" s="1178"/>
      <c r="AV194" s="1178"/>
      <c r="AW194" s="1178"/>
      <c r="AX194" s="1178"/>
      <c r="AY194" s="1178"/>
      <c r="AZ194" s="1178"/>
      <c r="BA194" s="1178"/>
      <c r="BB194" s="1178"/>
      <c r="BC194" s="1178"/>
      <c r="BD194" s="1178"/>
      <c r="BE194" s="1178"/>
      <c r="BF194" s="1178"/>
      <c r="BG194" s="1178"/>
      <c r="BH194" s="1178"/>
      <c r="BI194" s="1178"/>
      <c r="BJ194" s="1178"/>
      <c r="BK194" s="1178"/>
      <c r="BL194" s="1178"/>
      <c r="BM194" s="1178"/>
      <c r="BN194" s="1178"/>
      <c r="BO194" s="1178"/>
      <c r="BP194" s="1178"/>
      <c r="BQ194" s="1178"/>
      <c r="BR194" s="1178"/>
      <c r="BS194" s="1178"/>
      <c r="BT194" s="1178"/>
      <c r="BU194" s="1178"/>
      <c r="BV194" s="1178"/>
      <c r="BW194" s="1178"/>
      <c r="BX194" s="1178"/>
      <c r="BY194" s="1178"/>
      <c r="BZ194" s="1178"/>
      <c r="CA194" s="1178"/>
    </row>
    <row r="195" spans="1:79" ht="50.1" customHeight="1">
      <c r="B195" s="1323" t="s">
        <v>898</v>
      </c>
      <c r="C195" s="1324">
        <v>1</v>
      </c>
      <c r="D195" s="1325">
        <v>2</v>
      </c>
      <c r="E195" s="1326">
        <v>2</v>
      </c>
      <c r="F195" s="1349"/>
      <c r="G195" s="1344"/>
      <c r="H195" s="1344"/>
      <c r="I195" s="1345"/>
      <c r="J195" s="1178"/>
      <c r="K195" s="1178"/>
      <c r="L195" s="1178"/>
      <c r="M195" s="1178"/>
      <c r="N195" s="1271"/>
      <c r="O195" s="1178"/>
      <c r="P195" s="1178"/>
      <c r="Q195" s="1178"/>
      <c r="R195" s="1178"/>
      <c r="S195" s="1178"/>
      <c r="T195" s="1178"/>
      <c r="U195" s="1178"/>
      <c r="V195" s="1178"/>
      <c r="W195" s="1178"/>
      <c r="X195" s="1178"/>
      <c r="Y195" s="1178"/>
      <c r="Z195" s="1178"/>
      <c r="AA195" s="1178"/>
      <c r="AB195" s="1178"/>
      <c r="AC195" s="1178"/>
      <c r="AD195" s="1178"/>
      <c r="AE195" s="1178"/>
      <c r="AF195" s="1178"/>
      <c r="AG195" s="1178"/>
      <c r="AH195" s="1178"/>
      <c r="AI195" s="1178"/>
      <c r="AJ195" s="1178"/>
      <c r="AK195" s="1178"/>
      <c r="AL195" s="1178"/>
      <c r="AM195" s="1178"/>
      <c r="AN195" s="1178"/>
      <c r="AO195" s="1178"/>
      <c r="AP195" s="1178"/>
      <c r="AQ195" s="1178"/>
      <c r="AR195" s="1178"/>
      <c r="AS195" s="1178"/>
      <c r="AT195" s="1178"/>
      <c r="AU195" s="1178"/>
      <c r="AV195" s="1178"/>
      <c r="AW195" s="1178"/>
      <c r="AX195" s="1178"/>
      <c r="AY195" s="1178"/>
      <c r="AZ195" s="1178"/>
      <c r="BA195" s="1178"/>
      <c r="BB195" s="1178"/>
      <c r="BC195" s="1178"/>
      <c r="BD195" s="1178"/>
      <c r="BE195" s="1178"/>
      <c r="BF195" s="1178"/>
      <c r="BG195" s="1178"/>
      <c r="BH195" s="1178"/>
      <c r="BI195" s="1178"/>
      <c r="BJ195" s="1178"/>
      <c r="BK195" s="1178"/>
      <c r="BL195" s="1178"/>
      <c r="BM195" s="1178"/>
      <c r="BN195" s="1178"/>
      <c r="BO195" s="1178"/>
      <c r="BP195" s="1178"/>
      <c r="BQ195" s="1178"/>
      <c r="BR195" s="1178"/>
      <c r="BS195" s="1178"/>
      <c r="BT195" s="1178"/>
      <c r="BU195" s="1178"/>
      <c r="BV195" s="1178"/>
      <c r="BW195" s="1178"/>
      <c r="BX195" s="1178"/>
      <c r="BY195" s="1178"/>
      <c r="BZ195" s="1178"/>
      <c r="CA195" s="1178"/>
    </row>
    <row r="196" spans="1:79" ht="37.5" customHeight="1" thickBot="1">
      <c r="B196" s="1329" t="s">
        <v>899</v>
      </c>
      <c r="C196" s="1330">
        <v>2</v>
      </c>
      <c r="D196" s="1331">
        <v>2</v>
      </c>
      <c r="E196" s="1332">
        <v>4</v>
      </c>
      <c r="F196" s="1350"/>
      <c r="G196" s="1346"/>
      <c r="H196" s="1346"/>
      <c r="I196" s="1347"/>
      <c r="J196" s="1178"/>
      <c r="K196" s="1178"/>
      <c r="L196" s="1178"/>
      <c r="M196" s="1178"/>
      <c r="N196" s="1271"/>
      <c r="O196" s="1178"/>
      <c r="P196" s="1178"/>
      <c r="Q196" s="1178"/>
      <c r="R196" s="1178"/>
      <c r="S196" s="1178"/>
      <c r="T196" s="1178"/>
      <c r="U196" s="1178"/>
      <c r="V196" s="1178"/>
      <c r="W196" s="1178"/>
      <c r="X196" s="1178"/>
      <c r="Y196" s="1178"/>
      <c r="Z196" s="1178"/>
      <c r="AA196" s="1178"/>
      <c r="AB196" s="1178"/>
      <c r="AC196" s="1178"/>
      <c r="AD196" s="1178"/>
      <c r="AE196" s="1178"/>
      <c r="AF196" s="1178"/>
      <c r="AG196" s="1178"/>
      <c r="AH196" s="1178"/>
      <c r="AI196" s="1178"/>
      <c r="AJ196" s="1178"/>
      <c r="AK196" s="1178"/>
      <c r="AL196" s="1178"/>
      <c r="AM196" s="1178"/>
      <c r="AN196" s="1178"/>
      <c r="AO196" s="1178"/>
      <c r="AP196" s="1178"/>
      <c r="AQ196" s="1178"/>
      <c r="AR196" s="1178"/>
      <c r="AS196" s="1178"/>
      <c r="AT196" s="1178"/>
      <c r="AU196" s="1178"/>
      <c r="AV196" s="1178"/>
      <c r="AW196" s="1178"/>
      <c r="AX196" s="1178"/>
      <c r="AY196" s="1178"/>
      <c r="AZ196" s="1178"/>
      <c r="BA196" s="1178"/>
      <c r="BB196" s="1178"/>
      <c r="BC196" s="1178"/>
      <c r="BD196" s="1178"/>
      <c r="BE196" s="1178"/>
      <c r="BF196" s="1178"/>
      <c r="BG196" s="1178"/>
      <c r="BH196" s="1178"/>
      <c r="BI196" s="1178"/>
      <c r="BJ196" s="1178"/>
      <c r="BK196" s="1178"/>
      <c r="BL196" s="1178"/>
      <c r="BM196" s="1178"/>
      <c r="BN196" s="1178"/>
      <c r="BO196" s="1178"/>
      <c r="BP196" s="1178"/>
      <c r="BQ196" s="1178"/>
      <c r="BR196" s="1178"/>
      <c r="BS196" s="1178"/>
      <c r="BT196" s="1178"/>
      <c r="BU196" s="1178"/>
      <c r="BV196" s="1178"/>
      <c r="BW196" s="1178"/>
      <c r="BX196" s="1178"/>
      <c r="BY196" s="1178"/>
      <c r="BZ196" s="1178"/>
      <c r="CA196" s="1178"/>
    </row>
    <row r="197" spans="1:79" ht="9" customHeight="1">
      <c r="B197" s="1339"/>
      <c r="C197" s="1340"/>
      <c r="D197" s="1340"/>
      <c r="E197" s="1340"/>
      <c r="F197" s="1360"/>
      <c r="G197" s="1297"/>
      <c r="H197" s="1297"/>
      <c r="I197" s="1178"/>
      <c r="J197" s="1178"/>
      <c r="K197" s="1178"/>
      <c r="L197" s="1178"/>
      <c r="M197" s="1178"/>
      <c r="N197" s="1271"/>
      <c r="O197" s="1178"/>
      <c r="P197" s="1178"/>
      <c r="Q197" s="1178"/>
      <c r="R197" s="1178"/>
      <c r="S197" s="1178"/>
      <c r="T197" s="1178"/>
      <c r="U197" s="1178"/>
      <c r="V197" s="1178"/>
      <c r="W197" s="1178"/>
      <c r="X197" s="1178"/>
      <c r="Y197" s="1178"/>
      <c r="Z197" s="1178"/>
      <c r="AA197" s="1178"/>
      <c r="AB197" s="1178"/>
      <c r="AC197" s="1178"/>
      <c r="AD197" s="1178"/>
      <c r="AE197" s="1178"/>
      <c r="AF197" s="1178"/>
      <c r="AG197" s="1178"/>
      <c r="AH197" s="1178"/>
      <c r="AI197" s="1178"/>
      <c r="AJ197" s="1178"/>
      <c r="AK197" s="1178"/>
      <c r="AL197" s="1178"/>
      <c r="AM197" s="1178"/>
      <c r="AN197" s="1178"/>
      <c r="AO197" s="1178"/>
      <c r="AP197" s="1178"/>
      <c r="AQ197" s="1178"/>
      <c r="AR197" s="1178"/>
      <c r="AS197" s="1178"/>
      <c r="AT197" s="1178"/>
      <c r="AU197" s="1178"/>
      <c r="AV197" s="1178"/>
      <c r="AW197" s="1178"/>
      <c r="AX197" s="1178"/>
      <c r="AY197" s="1178"/>
      <c r="AZ197" s="1178"/>
      <c r="BA197" s="1178"/>
      <c r="BB197" s="1178"/>
      <c r="BC197" s="1178"/>
      <c r="BD197" s="1178"/>
      <c r="BE197" s="1178"/>
      <c r="BF197" s="1178"/>
      <c r="BG197" s="1178"/>
      <c r="BH197" s="1178"/>
      <c r="BI197" s="1178"/>
      <c r="BJ197" s="1178"/>
      <c r="BK197" s="1178"/>
      <c r="BL197" s="1178"/>
      <c r="BM197" s="1178"/>
      <c r="BN197" s="1178"/>
      <c r="BO197" s="1178"/>
      <c r="BP197" s="1178"/>
      <c r="BQ197" s="1178"/>
      <c r="BR197" s="1178"/>
      <c r="BS197" s="1178"/>
      <c r="BT197" s="1178"/>
      <c r="BU197" s="1178"/>
      <c r="BV197" s="1178"/>
      <c r="BW197" s="1178"/>
      <c r="BX197" s="1178"/>
      <c r="BY197" s="1178"/>
      <c r="BZ197" s="1178"/>
      <c r="CA197" s="1178"/>
    </row>
    <row r="198" spans="1:79" ht="18" customHeight="1">
      <c r="A198" s="1253">
        <v>20</v>
      </c>
      <c r="B198" s="1293" t="s">
        <v>900</v>
      </c>
      <c r="C198" s="1294"/>
      <c r="D198" s="1294"/>
      <c r="E198" s="1294"/>
      <c r="F198" s="1360"/>
      <c r="G198" s="1297"/>
      <c r="H198" s="1297"/>
      <c r="I198" s="1178"/>
      <c r="J198" s="1178"/>
      <c r="K198" s="1178"/>
      <c r="L198" s="1178"/>
      <c r="M198" s="1178"/>
      <c r="N198" s="1271"/>
      <c r="O198" s="1178"/>
      <c r="P198" s="1178"/>
      <c r="Q198" s="1178"/>
      <c r="R198" s="1178"/>
      <c r="S198" s="1178"/>
      <c r="T198" s="1178"/>
      <c r="U198" s="1178"/>
      <c r="V198" s="1178"/>
      <c r="W198" s="1178"/>
      <c r="X198" s="1178"/>
      <c r="Y198" s="1178"/>
      <c r="Z198" s="1178"/>
      <c r="AA198" s="1178"/>
      <c r="AB198" s="1178"/>
      <c r="AC198" s="1178"/>
      <c r="AD198" s="1178"/>
      <c r="AE198" s="1178"/>
      <c r="AF198" s="1178"/>
      <c r="AG198" s="1178"/>
      <c r="AH198" s="1178"/>
      <c r="AI198" s="1178"/>
      <c r="AJ198" s="1178"/>
      <c r="AK198" s="1178"/>
      <c r="AL198" s="1178"/>
      <c r="AM198" s="1178"/>
      <c r="AN198" s="1178"/>
      <c r="AO198" s="1178"/>
      <c r="AP198" s="1178"/>
      <c r="AQ198" s="1178"/>
      <c r="AR198" s="1178"/>
      <c r="AS198" s="1178"/>
      <c r="AT198" s="1178"/>
      <c r="AU198" s="1178"/>
      <c r="AV198" s="1178"/>
      <c r="AW198" s="1178"/>
      <c r="AX198" s="1178"/>
      <c r="AY198" s="1178"/>
      <c r="AZ198" s="1178"/>
      <c r="BA198" s="1178"/>
      <c r="BB198" s="1178"/>
      <c r="BC198" s="1178"/>
      <c r="BD198" s="1178"/>
      <c r="BE198" s="1178"/>
      <c r="BF198" s="1178"/>
      <c r="BG198" s="1178"/>
      <c r="BH198" s="1178"/>
      <c r="BI198" s="1178"/>
      <c r="BJ198" s="1178"/>
      <c r="BK198" s="1178"/>
      <c r="BL198" s="1178"/>
      <c r="BM198" s="1178"/>
      <c r="BN198" s="1178"/>
      <c r="BO198" s="1178"/>
      <c r="BP198" s="1178"/>
      <c r="BQ198" s="1178"/>
      <c r="BR198" s="1178"/>
      <c r="BS198" s="1178"/>
      <c r="BT198" s="1178"/>
      <c r="BU198" s="1178"/>
      <c r="BV198" s="1178"/>
      <c r="BW198" s="1178"/>
      <c r="BX198" s="1178"/>
      <c r="BY198" s="1178"/>
      <c r="BZ198" s="1178"/>
      <c r="CA198" s="1178"/>
    </row>
    <row r="199" spans="1:79" ht="35.25" customHeight="1">
      <c r="B199" s="1298" t="s">
        <v>901</v>
      </c>
      <c r="C199" s="1299"/>
      <c r="D199" s="1299"/>
      <c r="E199" s="1300"/>
      <c r="F199" s="1360"/>
      <c r="G199" s="1297"/>
      <c r="H199" s="1297"/>
      <c r="I199" s="1178"/>
      <c r="J199" s="1178"/>
      <c r="K199" s="1178"/>
      <c r="L199" s="1178"/>
      <c r="M199" s="1178"/>
      <c r="N199" s="1271"/>
      <c r="O199" s="1178"/>
      <c r="P199" s="1178"/>
      <c r="Q199" s="1178"/>
      <c r="R199" s="1178"/>
      <c r="S199" s="1178"/>
      <c r="T199" s="1178"/>
      <c r="U199" s="1178"/>
      <c r="V199" s="1178"/>
      <c r="W199" s="1178"/>
      <c r="X199" s="1178"/>
      <c r="Y199" s="1178"/>
      <c r="Z199" s="1178"/>
      <c r="AA199" s="1178"/>
      <c r="AB199" s="1178"/>
      <c r="AC199" s="1178"/>
      <c r="AD199" s="1178"/>
      <c r="AE199" s="1178"/>
      <c r="AF199" s="1178"/>
      <c r="AG199" s="1178"/>
      <c r="AH199" s="1178"/>
      <c r="AI199" s="1178"/>
      <c r="AJ199" s="1178"/>
      <c r="AK199" s="1178"/>
      <c r="AL199" s="1178"/>
      <c r="AM199" s="1178"/>
      <c r="AN199" s="1178"/>
      <c r="AO199" s="1178"/>
      <c r="AP199" s="1178"/>
      <c r="AQ199" s="1178"/>
      <c r="AR199" s="1178"/>
      <c r="AS199" s="1178"/>
      <c r="AT199" s="1178"/>
      <c r="AU199" s="1178"/>
      <c r="AV199" s="1178"/>
      <c r="AW199" s="1178"/>
      <c r="AX199" s="1178"/>
      <c r="AY199" s="1178"/>
      <c r="AZ199" s="1178"/>
      <c r="BA199" s="1178"/>
      <c r="BB199" s="1178"/>
      <c r="BC199" s="1178"/>
      <c r="BD199" s="1178"/>
      <c r="BE199" s="1178"/>
      <c r="BF199" s="1178"/>
      <c r="BG199" s="1178"/>
      <c r="BH199" s="1178"/>
      <c r="BI199" s="1178"/>
      <c r="BJ199" s="1178"/>
      <c r="BK199" s="1178"/>
      <c r="BL199" s="1178"/>
      <c r="BM199" s="1178"/>
      <c r="BN199" s="1178"/>
      <c r="BO199" s="1178"/>
      <c r="BP199" s="1178"/>
      <c r="BQ199" s="1178"/>
      <c r="BR199" s="1178"/>
      <c r="BS199" s="1178"/>
      <c r="BT199" s="1178"/>
      <c r="BU199" s="1178"/>
      <c r="BV199" s="1178"/>
      <c r="BW199" s="1178"/>
      <c r="BX199" s="1178"/>
      <c r="BY199" s="1178"/>
      <c r="BZ199" s="1178"/>
      <c r="CA199" s="1178"/>
    </row>
    <row r="200" spans="1:79" ht="16.5" customHeight="1" thickBot="1">
      <c r="B200" s="1293" t="s">
        <v>810</v>
      </c>
      <c r="C200" s="1301"/>
      <c r="F200" s="1360"/>
      <c r="G200" s="1297"/>
      <c r="H200" s="1297"/>
      <c r="I200" s="1178"/>
      <c r="J200" s="1178"/>
      <c r="K200" s="1178"/>
      <c r="L200" s="1178"/>
      <c r="M200" s="1178"/>
      <c r="N200" s="1271"/>
      <c r="O200" s="1178"/>
      <c r="P200" s="1178"/>
      <c r="Q200" s="1178"/>
      <c r="R200" s="1178"/>
      <c r="S200" s="1178"/>
      <c r="T200" s="1178"/>
      <c r="U200" s="1178"/>
      <c r="V200" s="1178"/>
      <c r="W200" s="1178"/>
      <c r="X200" s="1178"/>
      <c r="Y200" s="1178"/>
      <c r="Z200" s="1178"/>
      <c r="AA200" s="1178"/>
      <c r="AB200" s="1178"/>
      <c r="AC200" s="1178"/>
      <c r="AD200" s="1178"/>
      <c r="AE200" s="1178"/>
      <c r="AF200" s="1178"/>
      <c r="AG200" s="1178"/>
      <c r="AH200" s="1178"/>
      <c r="AI200" s="1178"/>
      <c r="AJ200" s="1178"/>
      <c r="AK200" s="1178"/>
      <c r="AL200" s="1178"/>
      <c r="AM200" s="1178"/>
      <c r="AN200" s="1178"/>
      <c r="AO200" s="1178"/>
      <c r="AP200" s="1178"/>
      <c r="AQ200" s="1178"/>
      <c r="AR200" s="1178"/>
      <c r="AS200" s="1178"/>
      <c r="AT200" s="1178"/>
      <c r="AU200" s="1178"/>
      <c r="AV200" s="1178"/>
      <c r="AW200" s="1178"/>
      <c r="AX200" s="1178"/>
      <c r="AY200" s="1178"/>
      <c r="AZ200" s="1178"/>
      <c r="BA200" s="1178"/>
      <c r="BB200" s="1178"/>
      <c r="BC200" s="1178"/>
      <c r="BD200" s="1178"/>
      <c r="BE200" s="1178"/>
      <c r="BF200" s="1178"/>
      <c r="BG200" s="1178"/>
      <c r="BH200" s="1178"/>
      <c r="BI200" s="1178"/>
      <c r="BJ200" s="1178"/>
      <c r="BK200" s="1178"/>
      <c r="BL200" s="1178"/>
      <c r="BM200" s="1178"/>
      <c r="BN200" s="1178"/>
      <c r="BO200" s="1178"/>
      <c r="BP200" s="1178"/>
      <c r="BQ200" s="1178"/>
      <c r="BR200" s="1178"/>
      <c r="BS200" s="1178"/>
      <c r="BT200" s="1178"/>
      <c r="BU200" s="1178"/>
      <c r="BV200" s="1178"/>
      <c r="BW200" s="1178"/>
      <c r="BX200" s="1178"/>
      <c r="BY200" s="1178"/>
      <c r="BZ200" s="1178"/>
      <c r="CA200" s="1178"/>
    </row>
    <row r="201" spans="1:79" ht="33.75" customHeight="1" thickBot="1">
      <c r="B201" s="1302" t="s">
        <v>811</v>
      </c>
      <c r="C201" s="1303" t="s">
        <v>812</v>
      </c>
      <c r="D201" s="1303" t="s">
        <v>813</v>
      </c>
      <c r="E201" s="1304" t="s">
        <v>814</v>
      </c>
      <c r="F201" s="1348" t="s">
        <v>815</v>
      </c>
      <c r="G201" s="1306">
        <v>2</v>
      </c>
      <c r="H201" s="1297"/>
      <c r="I201" s="1178"/>
      <c r="J201" s="1178"/>
      <c r="K201" s="1178"/>
      <c r="L201" s="1178"/>
      <c r="M201" s="1178"/>
      <c r="N201" s="1271"/>
      <c r="O201" s="1178"/>
      <c r="P201" s="1178"/>
      <c r="Q201" s="1178"/>
      <c r="R201" s="1178"/>
      <c r="S201" s="1178"/>
      <c r="T201" s="1178"/>
      <c r="U201" s="1178"/>
      <c r="V201" s="1178"/>
      <c r="W201" s="1178"/>
      <c r="X201" s="1178"/>
      <c r="Y201" s="1178"/>
      <c r="Z201" s="1178"/>
      <c r="AA201" s="1178"/>
      <c r="AB201" s="1178"/>
      <c r="AC201" s="1178"/>
      <c r="AD201" s="1178"/>
      <c r="AE201" s="1178"/>
      <c r="AF201" s="1178"/>
      <c r="AG201" s="1178"/>
      <c r="AH201" s="1178"/>
      <c r="AI201" s="1178"/>
      <c r="AJ201" s="1178"/>
      <c r="AK201" s="1178"/>
      <c r="AL201" s="1178"/>
      <c r="AM201" s="1178"/>
      <c r="AN201" s="1178"/>
      <c r="AO201" s="1178"/>
      <c r="AP201" s="1178"/>
      <c r="AQ201" s="1178"/>
      <c r="AR201" s="1178"/>
      <c r="AS201" s="1178"/>
      <c r="AT201" s="1178"/>
      <c r="AU201" s="1178"/>
      <c r="AV201" s="1178"/>
      <c r="AW201" s="1178"/>
      <c r="AX201" s="1178"/>
      <c r="AY201" s="1178"/>
      <c r="AZ201" s="1178"/>
      <c r="BA201" s="1178"/>
      <c r="BB201" s="1178"/>
      <c r="BC201" s="1178"/>
      <c r="BD201" s="1178"/>
      <c r="BE201" s="1178"/>
      <c r="BF201" s="1178"/>
      <c r="BG201" s="1178"/>
      <c r="BH201" s="1178"/>
      <c r="BI201" s="1178"/>
      <c r="BJ201" s="1178"/>
      <c r="BK201" s="1178"/>
      <c r="BL201" s="1178"/>
      <c r="BM201" s="1178"/>
      <c r="BN201" s="1178"/>
      <c r="BO201" s="1178"/>
      <c r="BP201" s="1178"/>
      <c r="BQ201" s="1178"/>
      <c r="BR201" s="1178"/>
      <c r="BS201" s="1178"/>
      <c r="BT201" s="1178"/>
      <c r="BU201" s="1178"/>
      <c r="BV201" s="1178"/>
      <c r="BW201" s="1178"/>
      <c r="BX201" s="1178"/>
      <c r="BY201" s="1178"/>
      <c r="BZ201" s="1178"/>
      <c r="CA201" s="1178"/>
    </row>
    <row r="202" spans="1:79" ht="48.75" customHeight="1">
      <c r="B202" s="1313" t="s">
        <v>902</v>
      </c>
      <c r="C202" s="1314">
        <v>0</v>
      </c>
      <c r="D202" s="1315">
        <v>1</v>
      </c>
      <c r="E202" s="1316">
        <v>0</v>
      </c>
      <c r="F202" s="1349"/>
      <c r="G202" s="1342"/>
      <c r="H202" s="1342"/>
      <c r="I202" s="1343"/>
      <c r="J202" s="1178"/>
      <c r="K202" s="1178"/>
      <c r="L202" s="1178"/>
      <c r="M202" s="1178"/>
      <c r="N202" s="1271"/>
      <c r="O202" s="1178"/>
      <c r="P202" s="1178"/>
      <c r="Q202" s="1178"/>
      <c r="R202" s="1178"/>
      <c r="S202" s="1178"/>
      <c r="T202" s="1178"/>
      <c r="U202" s="1178"/>
      <c r="V202" s="1178"/>
      <c r="W202" s="1178"/>
      <c r="X202" s="1178"/>
      <c r="Y202" s="1178"/>
      <c r="Z202" s="1178"/>
      <c r="AA202" s="1178"/>
      <c r="AB202" s="1178"/>
      <c r="AC202" s="1178"/>
      <c r="AD202" s="1178"/>
      <c r="AE202" s="1178"/>
      <c r="AF202" s="1178"/>
      <c r="AG202" s="1178"/>
      <c r="AH202" s="1178"/>
      <c r="AI202" s="1178"/>
      <c r="AJ202" s="1178"/>
      <c r="AK202" s="1178"/>
      <c r="AL202" s="1178"/>
      <c r="AM202" s="1178"/>
      <c r="AN202" s="1178"/>
      <c r="AO202" s="1178"/>
      <c r="AP202" s="1178"/>
      <c r="AQ202" s="1178"/>
      <c r="AR202" s="1178"/>
      <c r="AS202" s="1178"/>
      <c r="AT202" s="1178"/>
      <c r="AU202" s="1178"/>
      <c r="AV202" s="1178"/>
      <c r="AW202" s="1178"/>
      <c r="AX202" s="1178"/>
      <c r="AY202" s="1178"/>
      <c r="AZ202" s="1178"/>
      <c r="BA202" s="1178"/>
      <c r="BB202" s="1178"/>
      <c r="BC202" s="1178"/>
      <c r="BD202" s="1178"/>
      <c r="BE202" s="1178"/>
      <c r="BF202" s="1178"/>
      <c r="BG202" s="1178"/>
      <c r="BH202" s="1178"/>
      <c r="BI202" s="1178"/>
      <c r="BJ202" s="1178"/>
      <c r="BK202" s="1178"/>
      <c r="BL202" s="1178"/>
      <c r="BM202" s="1178"/>
      <c r="BN202" s="1178"/>
      <c r="BO202" s="1178"/>
      <c r="BP202" s="1178"/>
      <c r="BQ202" s="1178"/>
      <c r="BR202" s="1178"/>
      <c r="BS202" s="1178"/>
      <c r="BT202" s="1178"/>
      <c r="BU202" s="1178"/>
      <c r="BV202" s="1178"/>
      <c r="BW202" s="1178"/>
      <c r="BX202" s="1178"/>
      <c r="BY202" s="1178"/>
      <c r="BZ202" s="1178"/>
      <c r="CA202" s="1178"/>
    </row>
    <row r="203" spans="1:79" ht="48.75" customHeight="1">
      <c r="B203" s="1323" t="s">
        <v>903</v>
      </c>
      <c r="C203" s="1324">
        <v>1</v>
      </c>
      <c r="D203" s="1325">
        <v>1</v>
      </c>
      <c r="E203" s="1326">
        <v>1</v>
      </c>
      <c r="F203" s="1349"/>
      <c r="G203" s="1344"/>
      <c r="H203" s="1344"/>
      <c r="I203" s="1345"/>
      <c r="J203" s="1178"/>
      <c r="K203" s="1178"/>
      <c r="L203" s="1178"/>
      <c r="M203" s="1178"/>
      <c r="N203" s="1271"/>
      <c r="O203" s="1178"/>
      <c r="P203" s="1178"/>
      <c r="Q203" s="1178"/>
      <c r="R203" s="1178"/>
      <c r="S203" s="1178"/>
      <c r="T203" s="1178"/>
      <c r="U203" s="1178"/>
      <c r="V203" s="1178"/>
      <c r="W203" s="1178"/>
      <c r="X203" s="1178"/>
      <c r="Y203" s="1178"/>
      <c r="Z203" s="1178"/>
      <c r="AA203" s="1178"/>
      <c r="AB203" s="1178"/>
      <c r="AC203" s="1178"/>
      <c r="AD203" s="1178"/>
      <c r="AE203" s="1178"/>
      <c r="AF203" s="1178"/>
      <c r="AG203" s="1178"/>
      <c r="AH203" s="1178"/>
      <c r="AI203" s="1178"/>
      <c r="AJ203" s="1178"/>
      <c r="AK203" s="1178"/>
      <c r="AL203" s="1178"/>
      <c r="AM203" s="1178"/>
      <c r="AN203" s="1178"/>
      <c r="AO203" s="1178"/>
      <c r="AP203" s="1178"/>
      <c r="AQ203" s="1178"/>
      <c r="AR203" s="1178"/>
      <c r="AS203" s="1178"/>
      <c r="AT203" s="1178"/>
      <c r="AU203" s="1178"/>
      <c r="AV203" s="1178"/>
      <c r="AW203" s="1178"/>
      <c r="AX203" s="1178"/>
      <c r="AY203" s="1178"/>
      <c r="AZ203" s="1178"/>
      <c r="BA203" s="1178"/>
      <c r="BB203" s="1178"/>
      <c r="BC203" s="1178"/>
      <c r="BD203" s="1178"/>
      <c r="BE203" s="1178"/>
      <c r="BF203" s="1178"/>
      <c r="BG203" s="1178"/>
      <c r="BH203" s="1178"/>
      <c r="BI203" s="1178"/>
      <c r="BJ203" s="1178"/>
      <c r="BK203" s="1178"/>
      <c r="BL203" s="1178"/>
      <c r="BM203" s="1178"/>
      <c r="BN203" s="1178"/>
      <c r="BO203" s="1178"/>
      <c r="BP203" s="1178"/>
      <c r="BQ203" s="1178"/>
      <c r="BR203" s="1178"/>
      <c r="BS203" s="1178"/>
      <c r="BT203" s="1178"/>
      <c r="BU203" s="1178"/>
      <c r="BV203" s="1178"/>
      <c r="BW203" s="1178"/>
      <c r="BX203" s="1178"/>
      <c r="BY203" s="1178"/>
      <c r="BZ203" s="1178"/>
      <c r="CA203" s="1178"/>
    </row>
    <row r="204" spans="1:79" ht="48.75" customHeight="1">
      <c r="B204" s="1323" t="s">
        <v>904</v>
      </c>
      <c r="C204" s="1324">
        <v>2</v>
      </c>
      <c r="D204" s="1325">
        <v>1</v>
      </c>
      <c r="E204" s="1326">
        <v>2</v>
      </c>
      <c r="F204" s="1349"/>
      <c r="G204" s="1344"/>
      <c r="H204" s="1344"/>
      <c r="I204" s="1345"/>
      <c r="J204" s="1178"/>
      <c r="K204" s="1178"/>
      <c r="L204" s="1178"/>
      <c r="M204" s="1178"/>
      <c r="N204" s="1271"/>
      <c r="O204" s="1178"/>
      <c r="P204" s="1178"/>
      <c r="Q204" s="1178"/>
      <c r="R204" s="1178"/>
      <c r="S204" s="1178"/>
      <c r="T204" s="1178"/>
      <c r="U204" s="1178"/>
      <c r="V204" s="1178"/>
      <c r="W204" s="1178"/>
      <c r="X204" s="1178"/>
      <c r="Y204" s="1178"/>
      <c r="Z204" s="1178"/>
      <c r="AA204" s="1178"/>
      <c r="AB204" s="1178"/>
      <c r="AC204" s="1178"/>
      <c r="AD204" s="1178"/>
      <c r="AE204" s="1178"/>
      <c r="AF204" s="1178"/>
      <c r="AG204" s="1178"/>
      <c r="AH204" s="1178"/>
      <c r="AI204" s="1178"/>
      <c r="AJ204" s="1178"/>
      <c r="AK204" s="1178"/>
      <c r="AL204" s="1178"/>
      <c r="AM204" s="1178"/>
      <c r="AN204" s="1178"/>
      <c r="AO204" s="1178"/>
      <c r="AP204" s="1178"/>
      <c r="AQ204" s="1178"/>
      <c r="AR204" s="1178"/>
      <c r="AS204" s="1178"/>
      <c r="AT204" s="1178"/>
      <c r="AU204" s="1178"/>
      <c r="AV204" s="1178"/>
      <c r="AW204" s="1178"/>
      <c r="AX204" s="1178"/>
      <c r="AY204" s="1178"/>
      <c r="AZ204" s="1178"/>
      <c r="BA204" s="1178"/>
      <c r="BB204" s="1178"/>
      <c r="BC204" s="1178"/>
      <c r="BD204" s="1178"/>
      <c r="BE204" s="1178"/>
      <c r="BF204" s="1178"/>
      <c r="BG204" s="1178"/>
      <c r="BH204" s="1178"/>
      <c r="BI204" s="1178"/>
      <c r="BJ204" s="1178"/>
      <c r="BK204" s="1178"/>
      <c r="BL204" s="1178"/>
      <c r="BM204" s="1178"/>
      <c r="BN204" s="1178"/>
      <c r="BO204" s="1178"/>
      <c r="BP204" s="1178"/>
      <c r="BQ204" s="1178"/>
      <c r="BR204" s="1178"/>
      <c r="BS204" s="1178"/>
      <c r="BT204" s="1178"/>
      <c r="BU204" s="1178"/>
      <c r="BV204" s="1178"/>
      <c r="BW204" s="1178"/>
      <c r="BX204" s="1178"/>
      <c r="BY204" s="1178"/>
      <c r="BZ204" s="1178"/>
      <c r="CA204" s="1178"/>
    </row>
    <row r="205" spans="1:79" ht="48.75" customHeight="1">
      <c r="B205" s="1323" t="s">
        <v>905</v>
      </c>
      <c r="C205" s="1324">
        <v>3</v>
      </c>
      <c r="D205" s="1325">
        <v>1</v>
      </c>
      <c r="E205" s="1326">
        <v>3</v>
      </c>
      <c r="F205" s="1349"/>
      <c r="G205" s="1344"/>
      <c r="H205" s="1344"/>
      <c r="I205" s="1345"/>
      <c r="J205" s="1178"/>
      <c r="K205" s="1178"/>
      <c r="L205" s="1178"/>
      <c r="M205" s="1178"/>
      <c r="N205" s="1271"/>
      <c r="O205" s="1178"/>
      <c r="P205" s="1178"/>
      <c r="Q205" s="1178"/>
      <c r="R205" s="1178"/>
      <c r="S205" s="1178"/>
      <c r="T205" s="1178"/>
      <c r="U205" s="1178"/>
      <c r="V205" s="1178"/>
      <c r="W205" s="1178"/>
      <c r="X205" s="1178"/>
      <c r="Y205" s="1178"/>
      <c r="Z205" s="1178"/>
      <c r="AA205" s="1178"/>
      <c r="AB205" s="1178"/>
      <c r="AC205" s="1178"/>
      <c r="AD205" s="1178"/>
      <c r="AE205" s="1178"/>
      <c r="AF205" s="1178"/>
      <c r="AG205" s="1178"/>
      <c r="AH205" s="1178"/>
      <c r="AI205" s="1178"/>
      <c r="AJ205" s="1178"/>
      <c r="AK205" s="1178"/>
      <c r="AL205" s="1178"/>
      <c r="AM205" s="1178"/>
      <c r="AN205" s="1178"/>
      <c r="AO205" s="1178"/>
      <c r="AP205" s="1178"/>
      <c r="AQ205" s="1178"/>
      <c r="AR205" s="1178"/>
      <c r="AS205" s="1178"/>
      <c r="AT205" s="1178"/>
      <c r="AU205" s="1178"/>
      <c r="AV205" s="1178"/>
      <c r="AW205" s="1178"/>
      <c r="AX205" s="1178"/>
      <c r="AY205" s="1178"/>
      <c r="AZ205" s="1178"/>
      <c r="BA205" s="1178"/>
      <c r="BB205" s="1178"/>
      <c r="BC205" s="1178"/>
      <c r="BD205" s="1178"/>
      <c r="BE205" s="1178"/>
      <c r="BF205" s="1178"/>
      <c r="BG205" s="1178"/>
      <c r="BH205" s="1178"/>
      <c r="BI205" s="1178"/>
      <c r="BJ205" s="1178"/>
      <c r="BK205" s="1178"/>
      <c r="BL205" s="1178"/>
      <c r="BM205" s="1178"/>
      <c r="BN205" s="1178"/>
      <c r="BO205" s="1178"/>
      <c r="BP205" s="1178"/>
      <c r="BQ205" s="1178"/>
      <c r="BR205" s="1178"/>
      <c r="BS205" s="1178"/>
      <c r="BT205" s="1178"/>
      <c r="BU205" s="1178"/>
      <c r="BV205" s="1178"/>
      <c r="BW205" s="1178"/>
      <c r="BX205" s="1178"/>
      <c r="BY205" s="1178"/>
      <c r="BZ205" s="1178"/>
      <c r="CA205" s="1178"/>
    </row>
    <row r="206" spans="1:79" ht="48.75" customHeight="1" thickBot="1">
      <c r="B206" s="1329" t="s">
        <v>906</v>
      </c>
      <c r="C206" s="1330">
        <v>4</v>
      </c>
      <c r="D206" s="1331">
        <v>1</v>
      </c>
      <c r="E206" s="1332">
        <v>4</v>
      </c>
      <c r="F206" s="1350"/>
      <c r="G206" s="1346"/>
      <c r="H206" s="1346"/>
      <c r="I206" s="1347"/>
      <c r="J206" s="1178"/>
      <c r="K206" s="1178"/>
      <c r="L206" s="1178"/>
      <c r="M206" s="1178"/>
      <c r="N206" s="1271"/>
      <c r="O206" s="1178"/>
      <c r="P206" s="1178"/>
      <c r="Q206" s="1178"/>
      <c r="R206" s="1178"/>
      <c r="S206" s="1178"/>
      <c r="T206" s="1178"/>
      <c r="U206" s="1178"/>
      <c r="V206" s="1178"/>
      <c r="W206" s="1178"/>
      <c r="X206" s="1178"/>
      <c r="Y206" s="1178"/>
      <c r="Z206" s="1178"/>
      <c r="AA206" s="1178"/>
      <c r="AB206" s="1178"/>
      <c r="AC206" s="1178"/>
      <c r="AD206" s="1178"/>
      <c r="AE206" s="1178"/>
      <c r="AF206" s="1178"/>
      <c r="AG206" s="1178"/>
      <c r="AH206" s="1178"/>
      <c r="AI206" s="1178"/>
      <c r="AJ206" s="1178"/>
      <c r="AK206" s="1178"/>
      <c r="AL206" s="1178"/>
      <c r="AM206" s="1178"/>
      <c r="AN206" s="1178"/>
      <c r="AO206" s="1178"/>
      <c r="AP206" s="1178"/>
      <c r="AQ206" s="1178"/>
      <c r="AR206" s="1178"/>
      <c r="AS206" s="1178"/>
      <c r="AT206" s="1178"/>
      <c r="AU206" s="1178"/>
      <c r="AV206" s="1178"/>
      <c r="AW206" s="1178"/>
      <c r="AX206" s="1178"/>
      <c r="AY206" s="1178"/>
      <c r="AZ206" s="1178"/>
      <c r="BA206" s="1178"/>
      <c r="BB206" s="1178"/>
      <c r="BC206" s="1178"/>
      <c r="BD206" s="1178"/>
      <c r="BE206" s="1178"/>
      <c r="BF206" s="1178"/>
      <c r="BG206" s="1178"/>
      <c r="BH206" s="1178"/>
      <c r="BI206" s="1178"/>
      <c r="BJ206" s="1178"/>
      <c r="BK206" s="1178"/>
      <c r="BL206" s="1178"/>
      <c r="BM206" s="1178"/>
      <c r="BN206" s="1178"/>
      <c r="BO206" s="1178"/>
      <c r="BP206" s="1178"/>
      <c r="BQ206" s="1178"/>
      <c r="BR206" s="1178"/>
      <c r="BS206" s="1178"/>
      <c r="BT206" s="1178"/>
      <c r="BU206" s="1178"/>
      <c r="BV206" s="1178"/>
      <c r="BW206" s="1178"/>
      <c r="BX206" s="1178"/>
      <c r="BY206" s="1178"/>
      <c r="BZ206" s="1178"/>
      <c r="CA206" s="1178"/>
    </row>
    <row r="207" spans="1:79" ht="35.25" customHeight="1">
      <c r="B207" s="1375"/>
      <c r="C207" s="1375"/>
      <c r="D207" s="1375"/>
      <c r="E207" s="1375"/>
      <c r="F207" s="1360"/>
      <c r="G207" s="1297"/>
      <c r="H207" s="1297"/>
      <c r="I207" s="1178"/>
      <c r="J207" s="1178"/>
      <c r="K207" s="1178"/>
      <c r="L207" s="1178"/>
      <c r="M207" s="1178"/>
      <c r="N207" s="1271"/>
      <c r="O207" s="1178"/>
      <c r="P207" s="1178"/>
      <c r="Q207" s="1178"/>
      <c r="R207" s="1178"/>
      <c r="S207" s="1178"/>
      <c r="T207" s="1178"/>
      <c r="U207" s="1178"/>
      <c r="V207" s="1178"/>
      <c r="W207" s="1178"/>
      <c r="X207" s="1178"/>
      <c r="Y207" s="1178"/>
      <c r="Z207" s="1178"/>
      <c r="AA207" s="1178"/>
      <c r="AB207" s="1178"/>
      <c r="AC207" s="1178"/>
      <c r="AD207" s="1178"/>
      <c r="AE207" s="1178"/>
      <c r="AF207" s="1178"/>
      <c r="AG207" s="1178"/>
      <c r="AH207" s="1178"/>
      <c r="AI207" s="1178"/>
      <c r="AJ207" s="1178"/>
      <c r="AK207" s="1178"/>
      <c r="AL207" s="1178"/>
      <c r="AM207" s="1178"/>
      <c r="AN207" s="1178"/>
      <c r="AO207" s="1178"/>
      <c r="AP207" s="1178"/>
      <c r="AQ207" s="1178"/>
      <c r="AR207" s="1178"/>
      <c r="AS207" s="1178"/>
      <c r="AT207" s="1178"/>
      <c r="AU207" s="1178"/>
      <c r="AV207" s="1178"/>
      <c r="AW207" s="1178"/>
      <c r="AX207" s="1178"/>
      <c r="AY207" s="1178"/>
      <c r="AZ207" s="1178"/>
      <c r="BA207" s="1178"/>
      <c r="BB207" s="1178"/>
      <c r="BC207" s="1178"/>
      <c r="BD207" s="1178"/>
      <c r="BE207" s="1178"/>
      <c r="BF207" s="1178"/>
      <c r="BG207" s="1178"/>
      <c r="BH207" s="1178"/>
      <c r="BI207" s="1178"/>
      <c r="BJ207" s="1178"/>
      <c r="BK207" s="1178"/>
      <c r="BL207" s="1178"/>
      <c r="BM207" s="1178"/>
      <c r="BN207" s="1178"/>
      <c r="BO207" s="1178"/>
      <c r="BP207" s="1178"/>
      <c r="BQ207" s="1178"/>
      <c r="BR207" s="1178"/>
      <c r="BS207" s="1178"/>
      <c r="BT207" s="1178"/>
      <c r="BU207" s="1178"/>
      <c r="BV207" s="1178"/>
      <c r="BW207" s="1178"/>
      <c r="BX207" s="1178"/>
      <c r="BY207" s="1178"/>
      <c r="BZ207" s="1178"/>
      <c r="CA207" s="1178"/>
    </row>
    <row r="208" spans="1:79" ht="18" customHeight="1">
      <c r="A208" s="1253">
        <v>21</v>
      </c>
      <c r="B208" s="1293" t="s">
        <v>907</v>
      </c>
      <c r="C208" s="1294"/>
      <c r="D208" s="1294"/>
      <c r="E208" s="1294"/>
      <c r="F208" s="1360"/>
      <c r="G208" s="1297"/>
      <c r="H208" s="1297"/>
      <c r="I208" s="1178"/>
      <c r="J208" s="1178"/>
      <c r="K208" s="1178"/>
      <c r="L208" s="1178"/>
      <c r="M208" s="1178"/>
      <c r="N208" s="1271"/>
      <c r="O208" s="1178"/>
      <c r="P208" s="1178"/>
      <c r="Q208" s="1178"/>
      <c r="R208" s="1178"/>
      <c r="S208" s="1178"/>
      <c r="T208" s="1178"/>
      <c r="U208" s="1178"/>
      <c r="V208" s="1178"/>
      <c r="W208" s="1178"/>
      <c r="X208" s="1178"/>
      <c r="Y208" s="1178"/>
      <c r="Z208" s="1178"/>
      <c r="AA208" s="1178"/>
      <c r="AB208" s="1178"/>
      <c r="AC208" s="1178"/>
      <c r="AD208" s="1178"/>
      <c r="AE208" s="1178"/>
      <c r="AF208" s="1178"/>
      <c r="AG208" s="1178"/>
      <c r="AH208" s="1178"/>
      <c r="AI208" s="1178"/>
      <c r="AJ208" s="1178"/>
      <c r="AK208" s="1178"/>
      <c r="AL208" s="1178"/>
      <c r="AM208" s="1178"/>
      <c r="AN208" s="1178"/>
      <c r="AO208" s="1178"/>
      <c r="AP208" s="1178"/>
      <c r="AQ208" s="1178"/>
      <c r="AR208" s="1178"/>
      <c r="AS208" s="1178"/>
      <c r="AT208" s="1178"/>
      <c r="AU208" s="1178"/>
      <c r="AV208" s="1178"/>
      <c r="AW208" s="1178"/>
      <c r="AX208" s="1178"/>
      <c r="AY208" s="1178"/>
      <c r="AZ208" s="1178"/>
      <c r="BA208" s="1178"/>
      <c r="BB208" s="1178"/>
      <c r="BC208" s="1178"/>
      <c r="BD208" s="1178"/>
      <c r="BE208" s="1178"/>
      <c r="BF208" s="1178"/>
      <c r="BG208" s="1178"/>
      <c r="BH208" s="1178"/>
      <c r="BI208" s="1178"/>
      <c r="BJ208" s="1178"/>
      <c r="BK208" s="1178"/>
      <c r="BL208" s="1178"/>
      <c r="BM208" s="1178"/>
      <c r="BN208" s="1178"/>
      <c r="BO208" s="1178"/>
      <c r="BP208" s="1178"/>
      <c r="BQ208" s="1178"/>
      <c r="BR208" s="1178"/>
      <c r="BS208" s="1178"/>
      <c r="BT208" s="1178"/>
      <c r="BU208" s="1178"/>
      <c r="BV208" s="1178"/>
      <c r="BW208" s="1178"/>
      <c r="BX208" s="1178"/>
      <c r="BY208" s="1178"/>
      <c r="BZ208" s="1178"/>
      <c r="CA208" s="1178"/>
    </row>
    <row r="209" spans="1:79" ht="35.25" customHeight="1">
      <c r="B209" s="1298" t="s">
        <v>908</v>
      </c>
      <c r="C209" s="1299"/>
      <c r="D209" s="1299"/>
      <c r="E209" s="1300"/>
      <c r="F209" s="1360"/>
      <c r="G209" s="1297"/>
      <c r="H209" s="1297"/>
      <c r="I209" s="1178"/>
      <c r="J209" s="1178"/>
      <c r="K209" s="1178"/>
      <c r="L209" s="1178"/>
      <c r="M209" s="1178"/>
      <c r="N209" s="1271"/>
      <c r="O209" s="1178"/>
      <c r="P209" s="1178"/>
      <c r="Q209" s="1178"/>
      <c r="R209" s="1178"/>
      <c r="S209" s="1178"/>
      <c r="T209" s="1178"/>
      <c r="U209" s="1178"/>
      <c r="V209" s="1178"/>
      <c r="W209" s="1178"/>
      <c r="X209" s="1178"/>
      <c r="Y209" s="1178"/>
      <c r="Z209" s="1178"/>
      <c r="AA209" s="1178"/>
      <c r="AB209" s="1178"/>
      <c r="AC209" s="1178"/>
      <c r="AD209" s="1178"/>
      <c r="AE209" s="1178"/>
      <c r="AF209" s="1178"/>
      <c r="AG209" s="1178"/>
      <c r="AH209" s="1178"/>
      <c r="AI209" s="1178"/>
      <c r="AJ209" s="1178"/>
      <c r="AK209" s="1178"/>
      <c r="AL209" s="1178"/>
      <c r="AM209" s="1178"/>
      <c r="AN209" s="1178"/>
      <c r="AO209" s="1178"/>
      <c r="AP209" s="1178"/>
      <c r="AQ209" s="1178"/>
      <c r="AR209" s="1178"/>
      <c r="AS209" s="1178"/>
      <c r="AT209" s="1178"/>
      <c r="AU209" s="1178"/>
      <c r="AV209" s="1178"/>
      <c r="AW209" s="1178"/>
      <c r="AX209" s="1178"/>
      <c r="AY209" s="1178"/>
      <c r="AZ209" s="1178"/>
      <c r="BA209" s="1178"/>
      <c r="BB209" s="1178"/>
      <c r="BC209" s="1178"/>
      <c r="BD209" s="1178"/>
      <c r="BE209" s="1178"/>
      <c r="BF209" s="1178"/>
      <c r="BG209" s="1178"/>
      <c r="BH209" s="1178"/>
      <c r="BI209" s="1178"/>
      <c r="BJ209" s="1178"/>
      <c r="BK209" s="1178"/>
      <c r="BL209" s="1178"/>
      <c r="BM209" s="1178"/>
      <c r="BN209" s="1178"/>
      <c r="BO209" s="1178"/>
      <c r="BP209" s="1178"/>
      <c r="BQ209" s="1178"/>
      <c r="BR209" s="1178"/>
      <c r="BS209" s="1178"/>
      <c r="BT209" s="1178"/>
      <c r="BU209" s="1178"/>
      <c r="BV209" s="1178"/>
      <c r="BW209" s="1178"/>
      <c r="BX209" s="1178"/>
      <c r="BY209" s="1178"/>
      <c r="BZ209" s="1178"/>
      <c r="CA209" s="1178"/>
    </row>
    <row r="210" spans="1:79" ht="16.5" customHeight="1" thickBot="1">
      <c r="B210" s="1293" t="s">
        <v>810</v>
      </c>
      <c r="C210" s="1301"/>
      <c r="F210" s="1360"/>
      <c r="G210" s="1297"/>
      <c r="H210" s="1297"/>
      <c r="I210" s="1178"/>
      <c r="J210" s="1178"/>
      <c r="K210" s="1178"/>
      <c r="L210" s="1178"/>
      <c r="M210" s="1178"/>
      <c r="N210" s="1271"/>
      <c r="O210" s="1178"/>
      <c r="P210" s="1178"/>
      <c r="Q210" s="1178"/>
      <c r="R210" s="1178"/>
      <c r="S210" s="1178"/>
      <c r="T210" s="1178"/>
      <c r="U210" s="1178"/>
      <c r="V210" s="1178"/>
      <c r="W210" s="1178"/>
      <c r="X210" s="1178"/>
      <c r="Y210" s="1178"/>
      <c r="Z210" s="1178"/>
      <c r="AA210" s="1178"/>
      <c r="AB210" s="1178"/>
      <c r="AC210" s="1178"/>
      <c r="AD210" s="1178"/>
      <c r="AE210" s="1178"/>
      <c r="AF210" s="1178"/>
      <c r="AG210" s="1178"/>
      <c r="AH210" s="1178"/>
      <c r="AI210" s="1178"/>
      <c r="AJ210" s="1178"/>
      <c r="AK210" s="1178"/>
      <c r="AL210" s="1178"/>
      <c r="AM210" s="1178"/>
      <c r="AN210" s="1178"/>
      <c r="AO210" s="1178"/>
      <c r="AP210" s="1178"/>
      <c r="AQ210" s="1178"/>
      <c r="AR210" s="1178"/>
      <c r="AS210" s="1178"/>
      <c r="AT210" s="1178"/>
      <c r="AU210" s="1178"/>
      <c r="AV210" s="1178"/>
      <c r="AW210" s="1178"/>
      <c r="AX210" s="1178"/>
      <c r="AY210" s="1178"/>
      <c r="AZ210" s="1178"/>
      <c r="BA210" s="1178"/>
      <c r="BB210" s="1178"/>
      <c r="BC210" s="1178"/>
      <c r="BD210" s="1178"/>
      <c r="BE210" s="1178"/>
      <c r="BF210" s="1178"/>
      <c r="BG210" s="1178"/>
      <c r="BH210" s="1178"/>
      <c r="BI210" s="1178"/>
      <c r="BJ210" s="1178"/>
      <c r="BK210" s="1178"/>
      <c r="BL210" s="1178"/>
      <c r="BM210" s="1178"/>
      <c r="BN210" s="1178"/>
      <c r="BO210" s="1178"/>
      <c r="BP210" s="1178"/>
      <c r="BQ210" s="1178"/>
      <c r="BR210" s="1178"/>
      <c r="BS210" s="1178"/>
      <c r="BT210" s="1178"/>
      <c r="BU210" s="1178"/>
      <c r="BV210" s="1178"/>
      <c r="BW210" s="1178"/>
      <c r="BX210" s="1178"/>
      <c r="BY210" s="1178"/>
      <c r="BZ210" s="1178"/>
      <c r="CA210" s="1178"/>
    </row>
    <row r="211" spans="1:79" ht="33.75" customHeight="1" thickBot="1">
      <c r="B211" s="1302" t="s">
        <v>811</v>
      </c>
      <c r="C211" s="1303" t="s">
        <v>812</v>
      </c>
      <c r="D211" s="1303" t="s">
        <v>813</v>
      </c>
      <c r="E211" s="1304" t="s">
        <v>814</v>
      </c>
      <c r="F211" s="1348" t="s">
        <v>815</v>
      </c>
      <c r="G211" s="1306">
        <v>2</v>
      </c>
      <c r="H211" s="1297"/>
      <c r="I211" s="1178"/>
      <c r="J211" s="1178"/>
      <c r="K211" s="1178"/>
      <c r="L211" s="1178"/>
      <c r="M211" s="1178"/>
      <c r="N211" s="1271"/>
      <c r="O211" s="1178"/>
      <c r="P211" s="1178"/>
      <c r="Q211" s="1178"/>
      <c r="R211" s="1178"/>
      <c r="S211" s="1178"/>
      <c r="T211" s="1178"/>
      <c r="U211" s="1178"/>
      <c r="V211" s="1178"/>
      <c r="W211" s="1178"/>
      <c r="X211" s="1178"/>
      <c r="Y211" s="1178"/>
      <c r="Z211" s="1178"/>
      <c r="AA211" s="1178"/>
      <c r="AB211" s="1178"/>
      <c r="AC211" s="1178"/>
      <c r="AD211" s="1178"/>
      <c r="AE211" s="1178"/>
      <c r="AF211" s="1178"/>
      <c r="AG211" s="1178"/>
      <c r="AH211" s="1178"/>
      <c r="AI211" s="1178"/>
      <c r="AJ211" s="1178"/>
      <c r="AK211" s="1178"/>
      <c r="AL211" s="1178"/>
      <c r="AM211" s="1178"/>
      <c r="AN211" s="1178"/>
      <c r="AO211" s="1178"/>
      <c r="AP211" s="1178"/>
      <c r="AQ211" s="1178"/>
      <c r="AR211" s="1178"/>
      <c r="AS211" s="1178"/>
      <c r="AT211" s="1178"/>
      <c r="AU211" s="1178"/>
      <c r="AV211" s="1178"/>
      <c r="AW211" s="1178"/>
      <c r="AX211" s="1178"/>
      <c r="AY211" s="1178"/>
      <c r="AZ211" s="1178"/>
      <c r="BA211" s="1178"/>
      <c r="BB211" s="1178"/>
      <c r="BC211" s="1178"/>
      <c r="BD211" s="1178"/>
      <c r="BE211" s="1178"/>
      <c r="BF211" s="1178"/>
      <c r="BG211" s="1178"/>
      <c r="BH211" s="1178"/>
      <c r="BI211" s="1178"/>
      <c r="BJ211" s="1178"/>
      <c r="BK211" s="1178"/>
      <c r="BL211" s="1178"/>
      <c r="BM211" s="1178"/>
      <c r="BN211" s="1178"/>
      <c r="BO211" s="1178"/>
      <c r="BP211" s="1178"/>
      <c r="BQ211" s="1178"/>
      <c r="BR211" s="1178"/>
      <c r="BS211" s="1178"/>
      <c r="BT211" s="1178"/>
      <c r="BU211" s="1178"/>
      <c r="BV211" s="1178"/>
      <c r="BW211" s="1178"/>
      <c r="BX211" s="1178"/>
      <c r="BY211" s="1178"/>
      <c r="BZ211" s="1178"/>
      <c r="CA211" s="1178"/>
    </row>
    <row r="212" spans="1:79" ht="27.95" customHeight="1">
      <c r="B212" s="1313" t="s">
        <v>909</v>
      </c>
      <c r="C212" s="1314">
        <v>0</v>
      </c>
      <c r="D212" s="1315">
        <v>1</v>
      </c>
      <c r="E212" s="1316">
        <v>0</v>
      </c>
      <c r="F212" s="1349"/>
      <c r="G212" s="1342"/>
      <c r="H212" s="1342"/>
      <c r="I212" s="1343"/>
      <c r="J212" s="1178"/>
      <c r="K212" s="1178"/>
      <c r="L212" s="1178"/>
      <c r="M212" s="1178"/>
      <c r="N212" s="1271"/>
      <c r="O212" s="1178"/>
      <c r="P212" s="1178"/>
      <c r="Q212" s="1178"/>
      <c r="R212" s="1178"/>
      <c r="S212" s="1178"/>
      <c r="T212" s="1178"/>
      <c r="U212" s="1178"/>
      <c r="V212" s="1178"/>
      <c r="W212" s="1178"/>
      <c r="X212" s="1178"/>
      <c r="Y212" s="1178"/>
      <c r="Z212" s="1178"/>
      <c r="AA212" s="1178"/>
      <c r="AB212" s="1178"/>
      <c r="AC212" s="1178"/>
      <c r="AD212" s="1178"/>
      <c r="AE212" s="1178"/>
      <c r="AF212" s="1178"/>
      <c r="AG212" s="1178"/>
      <c r="AH212" s="1178"/>
      <c r="AI212" s="1178"/>
      <c r="AJ212" s="1178"/>
      <c r="AK212" s="1178"/>
      <c r="AL212" s="1178"/>
      <c r="AM212" s="1178"/>
      <c r="AN212" s="1178"/>
      <c r="AO212" s="1178"/>
      <c r="AP212" s="1178"/>
      <c r="AQ212" s="1178"/>
      <c r="AR212" s="1178"/>
      <c r="AS212" s="1178"/>
      <c r="AT212" s="1178"/>
      <c r="AU212" s="1178"/>
      <c r="AV212" s="1178"/>
      <c r="AW212" s="1178"/>
      <c r="AX212" s="1178"/>
      <c r="AY212" s="1178"/>
      <c r="AZ212" s="1178"/>
      <c r="BA212" s="1178"/>
      <c r="BB212" s="1178"/>
      <c r="BC212" s="1178"/>
      <c r="BD212" s="1178"/>
      <c r="BE212" s="1178"/>
      <c r="BF212" s="1178"/>
      <c r="BG212" s="1178"/>
      <c r="BH212" s="1178"/>
      <c r="BI212" s="1178"/>
      <c r="BJ212" s="1178"/>
      <c r="BK212" s="1178"/>
      <c r="BL212" s="1178"/>
      <c r="BM212" s="1178"/>
      <c r="BN212" s="1178"/>
      <c r="BO212" s="1178"/>
      <c r="BP212" s="1178"/>
      <c r="BQ212" s="1178"/>
      <c r="BR212" s="1178"/>
      <c r="BS212" s="1178"/>
      <c r="BT212" s="1178"/>
      <c r="BU212" s="1178"/>
      <c r="BV212" s="1178"/>
      <c r="BW212" s="1178"/>
      <c r="BX212" s="1178"/>
      <c r="BY212" s="1178"/>
      <c r="BZ212" s="1178"/>
      <c r="CA212" s="1178"/>
    </row>
    <row r="213" spans="1:79" ht="30" customHeight="1">
      <c r="B213" s="1323" t="s">
        <v>910</v>
      </c>
      <c r="C213" s="1324">
        <v>1</v>
      </c>
      <c r="D213" s="1325">
        <v>1</v>
      </c>
      <c r="E213" s="1326">
        <v>1</v>
      </c>
      <c r="F213" s="1349"/>
      <c r="G213" s="1344"/>
      <c r="H213" s="1344"/>
      <c r="I213" s="1345"/>
      <c r="J213" s="1178"/>
      <c r="K213" s="1178"/>
      <c r="L213" s="1178"/>
      <c r="M213" s="1178"/>
      <c r="N213" s="1271"/>
      <c r="O213" s="1178"/>
      <c r="P213" s="1178"/>
      <c r="Q213" s="1178"/>
      <c r="R213" s="1178"/>
      <c r="S213" s="1178"/>
      <c r="T213" s="1178"/>
      <c r="U213" s="1178"/>
      <c r="V213" s="1178"/>
      <c r="W213" s="1178"/>
      <c r="X213" s="1178"/>
      <c r="Y213" s="1178"/>
      <c r="Z213" s="1178"/>
      <c r="AA213" s="1178"/>
      <c r="AB213" s="1178"/>
      <c r="AC213" s="1178"/>
      <c r="AD213" s="1178"/>
      <c r="AE213" s="1178"/>
      <c r="AF213" s="1178"/>
      <c r="AG213" s="1178"/>
      <c r="AH213" s="1178"/>
      <c r="AI213" s="1178"/>
      <c r="AJ213" s="1178"/>
      <c r="AK213" s="1178"/>
      <c r="AL213" s="1178"/>
      <c r="AM213" s="1178"/>
      <c r="AN213" s="1178"/>
      <c r="AO213" s="1178"/>
      <c r="AP213" s="1178"/>
      <c r="AQ213" s="1178"/>
      <c r="AR213" s="1178"/>
      <c r="AS213" s="1178"/>
      <c r="AT213" s="1178"/>
      <c r="AU213" s="1178"/>
      <c r="AV213" s="1178"/>
      <c r="AW213" s="1178"/>
      <c r="AX213" s="1178"/>
      <c r="AY213" s="1178"/>
      <c r="AZ213" s="1178"/>
      <c r="BA213" s="1178"/>
      <c r="BB213" s="1178"/>
      <c r="BC213" s="1178"/>
      <c r="BD213" s="1178"/>
      <c r="BE213" s="1178"/>
      <c r="BF213" s="1178"/>
      <c r="BG213" s="1178"/>
      <c r="BH213" s="1178"/>
      <c r="BI213" s="1178"/>
      <c r="BJ213" s="1178"/>
      <c r="BK213" s="1178"/>
      <c r="BL213" s="1178"/>
      <c r="BM213" s="1178"/>
      <c r="BN213" s="1178"/>
      <c r="BO213" s="1178"/>
      <c r="BP213" s="1178"/>
      <c r="BQ213" s="1178"/>
      <c r="BR213" s="1178"/>
      <c r="BS213" s="1178"/>
      <c r="BT213" s="1178"/>
      <c r="BU213" s="1178"/>
      <c r="BV213" s="1178"/>
      <c r="BW213" s="1178"/>
      <c r="BX213" s="1178"/>
      <c r="BY213" s="1178"/>
      <c r="BZ213" s="1178"/>
      <c r="CA213" s="1178"/>
    </row>
    <row r="214" spans="1:79" ht="33.6" customHeight="1">
      <c r="B214" s="1323" t="s">
        <v>911</v>
      </c>
      <c r="C214" s="1324">
        <v>2</v>
      </c>
      <c r="D214" s="1325">
        <v>1</v>
      </c>
      <c r="E214" s="1326">
        <v>2</v>
      </c>
      <c r="F214" s="1349"/>
      <c r="G214" s="1344"/>
      <c r="H214" s="1344"/>
      <c r="I214" s="1345"/>
      <c r="J214" s="1178"/>
      <c r="K214" s="1178"/>
      <c r="L214" s="1178"/>
      <c r="M214" s="1178"/>
      <c r="N214" s="1271"/>
      <c r="O214" s="1178"/>
      <c r="P214" s="1178"/>
      <c r="Q214" s="1178"/>
      <c r="R214" s="1178"/>
      <c r="S214" s="1178"/>
      <c r="T214" s="1178"/>
      <c r="U214" s="1178"/>
      <c r="V214" s="1178"/>
      <c r="W214" s="1178"/>
      <c r="X214" s="1178"/>
      <c r="Y214" s="1178"/>
      <c r="Z214" s="1178"/>
      <c r="AA214" s="1178"/>
      <c r="AB214" s="1178"/>
      <c r="AC214" s="1178"/>
      <c r="AD214" s="1178"/>
      <c r="AE214" s="1178"/>
      <c r="AF214" s="1178"/>
      <c r="AG214" s="1178"/>
      <c r="AH214" s="1178"/>
      <c r="AI214" s="1178"/>
      <c r="AJ214" s="1178"/>
      <c r="AK214" s="1178"/>
      <c r="AL214" s="1178"/>
      <c r="AM214" s="1178"/>
      <c r="AN214" s="1178"/>
      <c r="AO214" s="1178"/>
      <c r="AP214" s="1178"/>
      <c r="AQ214" s="1178"/>
      <c r="AR214" s="1178"/>
      <c r="AS214" s="1178"/>
      <c r="AT214" s="1178"/>
      <c r="AU214" s="1178"/>
      <c r="AV214" s="1178"/>
      <c r="AW214" s="1178"/>
      <c r="AX214" s="1178"/>
      <c r="AY214" s="1178"/>
      <c r="AZ214" s="1178"/>
      <c r="BA214" s="1178"/>
      <c r="BB214" s="1178"/>
      <c r="BC214" s="1178"/>
      <c r="BD214" s="1178"/>
      <c r="BE214" s="1178"/>
      <c r="BF214" s="1178"/>
      <c r="BG214" s="1178"/>
      <c r="BH214" s="1178"/>
      <c r="BI214" s="1178"/>
      <c r="BJ214" s="1178"/>
      <c r="BK214" s="1178"/>
      <c r="BL214" s="1178"/>
      <c r="BM214" s="1178"/>
      <c r="BN214" s="1178"/>
      <c r="BO214" s="1178"/>
      <c r="BP214" s="1178"/>
      <c r="BQ214" s="1178"/>
      <c r="BR214" s="1178"/>
      <c r="BS214" s="1178"/>
      <c r="BT214" s="1178"/>
      <c r="BU214" s="1178"/>
      <c r="BV214" s="1178"/>
      <c r="BW214" s="1178"/>
      <c r="BX214" s="1178"/>
      <c r="BY214" s="1178"/>
      <c r="BZ214" s="1178"/>
      <c r="CA214" s="1178"/>
    </row>
    <row r="215" spans="1:79" ht="42.6" customHeight="1" thickBot="1">
      <c r="B215" s="1329" t="s">
        <v>912</v>
      </c>
      <c r="C215" s="1330">
        <v>3</v>
      </c>
      <c r="D215" s="1331">
        <v>1</v>
      </c>
      <c r="E215" s="1332">
        <v>3</v>
      </c>
      <c r="F215" s="1350"/>
      <c r="G215" s="1346"/>
      <c r="H215" s="1346"/>
      <c r="I215" s="1347"/>
      <c r="J215" s="1178"/>
      <c r="K215" s="1178"/>
      <c r="L215" s="1178"/>
      <c r="M215" s="1178"/>
      <c r="N215" s="1271"/>
      <c r="O215" s="1178"/>
      <c r="P215" s="1178"/>
      <c r="Q215" s="1178"/>
      <c r="R215" s="1178"/>
      <c r="S215" s="1178"/>
      <c r="T215" s="1178"/>
      <c r="U215" s="1178"/>
      <c r="V215" s="1178"/>
      <c r="W215" s="1178"/>
      <c r="X215" s="1178"/>
      <c r="Y215" s="1178"/>
      <c r="Z215" s="1178"/>
      <c r="AA215" s="1178"/>
      <c r="AB215" s="1178"/>
      <c r="AC215" s="1178"/>
      <c r="AD215" s="1178"/>
      <c r="AE215" s="1178"/>
      <c r="AF215" s="1178"/>
      <c r="AG215" s="1178"/>
      <c r="AH215" s="1178"/>
      <c r="AI215" s="1178"/>
      <c r="AJ215" s="1178"/>
      <c r="AK215" s="1178"/>
      <c r="AL215" s="1178"/>
      <c r="AM215" s="1178"/>
      <c r="AN215" s="1178"/>
      <c r="AO215" s="1178"/>
      <c r="AP215" s="1178"/>
      <c r="AQ215" s="1178"/>
      <c r="AR215" s="1178"/>
      <c r="AS215" s="1178"/>
      <c r="AT215" s="1178"/>
      <c r="AU215" s="1178"/>
      <c r="AV215" s="1178"/>
      <c r="AW215" s="1178"/>
      <c r="AX215" s="1178"/>
      <c r="AY215" s="1178"/>
      <c r="AZ215" s="1178"/>
      <c r="BA215" s="1178"/>
      <c r="BB215" s="1178"/>
      <c r="BC215" s="1178"/>
      <c r="BD215" s="1178"/>
      <c r="BE215" s="1178"/>
      <c r="BF215" s="1178"/>
      <c r="BG215" s="1178"/>
      <c r="BH215" s="1178"/>
      <c r="BI215" s="1178"/>
      <c r="BJ215" s="1178"/>
      <c r="BK215" s="1178"/>
      <c r="BL215" s="1178"/>
      <c r="BM215" s="1178"/>
      <c r="BN215" s="1178"/>
      <c r="BO215" s="1178"/>
      <c r="BP215" s="1178"/>
      <c r="BQ215" s="1178"/>
      <c r="BR215" s="1178"/>
      <c r="BS215" s="1178"/>
      <c r="BT215" s="1178"/>
      <c r="BU215" s="1178"/>
      <c r="BV215" s="1178"/>
      <c r="BW215" s="1178"/>
      <c r="BX215" s="1178"/>
      <c r="BY215" s="1178"/>
      <c r="BZ215" s="1178"/>
      <c r="CA215" s="1178"/>
    </row>
    <row r="216" spans="1:79">
      <c r="B216" s="1293"/>
      <c r="C216" s="1134"/>
      <c r="D216" s="1134"/>
      <c r="E216" s="1134"/>
      <c r="F216" s="1360"/>
      <c r="G216" s="1297"/>
      <c r="H216" s="1297"/>
      <c r="I216" s="1178"/>
      <c r="J216" s="1178"/>
      <c r="K216" s="1178"/>
      <c r="L216" s="1178"/>
      <c r="M216" s="1178"/>
      <c r="N216" s="1271"/>
      <c r="O216" s="1178"/>
      <c r="P216" s="1178"/>
      <c r="Q216" s="1178"/>
      <c r="R216" s="1178"/>
      <c r="S216" s="1178"/>
      <c r="T216" s="1178"/>
      <c r="U216" s="1178"/>
      <c r="V216" s="1178"/>
      <c r="W216" s="1178"/>
      <c r="X216" s="1178"/>
      <c r="Y216" s="1178"/>
      <c r="Z216" s="1178"/>
      <c r="AA216" s="1178"/>
      <c r="AB216" s="1178"/>
      <c r="AC216" s="1178"/>
      <c r="AD216" s="1178"/>
      <c r="AE216" s="1178"/>
      <c r="AF216" s="1178"/>
      <c r="AG216" s="1178"/>
      <c r="AH216" s="1178"/>
      <c r="AI216" s="1178"/>
      <c r="AJ216" s="1178"/>
      <c r="AK216" s="1178"/>
      <c r="AL216" s="1178"/>
      <c r="AM216" s="1178"/>
      <c r="AN216" s="1178"/>
      <c r="AO216" s="1178"/>
      <c r="AP216" s="1178"/>
      <c r="AQ216" s="1178"/>
      <c r="AR216" s="1178"/>
      <c r="AS216" s="1178"/>
      <c r="AT216" s="1178"/>
      <c r="AU216" s="1178"/>
      <c r="AV216" s="1178"/>
      <c r="AW216" s="1178"/>
      <c r="AX216" s="1178"/>
      <c r="AY216" s="1178"/>
      <c r="AZ216" s="1178"/>
      <c r="BA216" s="1178"/>
      <c r="BB216" s="1178"/>
      <c r="BC216" s="1178"/>
      <c r="BD216" s="1178"/>
      <c r="BE216" s="1178"/>
      <c r="BF216" s="1178"/>
      <c r="BG216" s="1178"/>
      <c r="BH216" s="1178"/>
      <c r="BI216" s="1178"/>
      <c r="BJ216" s="1178"/>
      <c r="BK216" s="1178"/>
      <c r="BL216" s="1178"/>
      <c r="BM216" s="1178"/>
      <c r="BN216" s="1178"/>
      <c r="BO216" s="1178"/>
      <c r="BP216" s="1178"/>
      <c r="BQ216" s="1178"/>
      <c r="BR216" s="1178"/>
      <c r="BS216" s="1178"/>
      <c r="BT216" s="1178"/>
      <c r="BU216" s="1178"/>
      <c r="BV216" s="1178"/>
      <c r="BW216" s="1178"/>
      <c r="BX216" s="1178"/>
      <c r="BY216" s="1178"/>
      <c r="BZ216" s="1178"/>
      <c r="CA216" s="1178"/>
    </row>
    <row r="217" spans="1:79" ht="18" customHeight="1">
      <c r="A217" s="1253">
        <v>22</v>
      </c>
      <c r="B217" s="1293" t="s">
        <v>913</v>
      </c>
      <c r="C217" s="1294"/>
      <c r="D217" s="1294"/>
      <c r="E217" s="1294"/>
      <c r="F217" s="1360"/>
      <c r="G217" s="1297"/>
      <c r="H217" s="1297"/>
      <c r="I217" s="1178"/>
      <c r="J217" s="1178"/>
      <c r="K217" s="1178"/>
      <c r="L217" s="1178"/>
      <c r="M217" s="1178"/>
      <c r="N217" s="1271"/>
      <c r="O217" s="1178"/>
      <c r="P217" s="1178"/>
      <c r="Q217" s="1178"/>
      <c r="R217" s="1178"/>
      <c r="S217" s="1178"/>
      <c r="T217" s="1178"/>
      <c r="U217" s="1178"/>
      <c r="V217" s="1178"/>
      <c r="W217" s="1178"/>
      <c r="X217" s="1178"/>
      <c r="Y217" s="1178"/>
      <c r="Z217" s="1178"/>
      <c r="AA217" s="1178"/>
      <c r="AB217" s="1178"/>
      <c r="AC217" s="1178"/>
      <c r="AD217" s="1178"/>
      <c r="AE217" s="1178"/>
      <c r="AF217" s="1178"/>
      <c r="AG217" s="1178"/>
      <c r="AH217" s="1178"/>
      <c r="AI217" s="1178"/>
      <c r="AJ217" s="1178"/>
      <c r="AK217" s="1178"/>
      <c r="AL217" s="1178"/>
      <c r="AM217" s="1178"/>
      <c r="AN217" s="1178"/>
      <c r="AO217" s="1178"/>
      <c r="AP217" s="1178"/>
      <c r="AQ217" s="1178"/>
      <c r="AR217" s="1178"/>
      <c r="AS217" s="1178"/>
      <c r="AT217" s="1178"/>
      <c r="AU217" s="1178"/>
      <c r="AV217" s="1178"/>
      <c r="AW217" s="1178"/>
      <c r="AX217" s="1178"/>
      <c r="AY217" s="1178"/>
      <c r="AZ217" s="1178"/>
      <c r="BA217" s="1178"/>
      <c r="BB217" s="1178"/>
      <c r="BC217" s="1178"/>
      <c r="BD217" s="1178"/>
      <c r="BE217" s="1178"/>
      <c r="BF217" s="1178"/>
      <c r="BG217" s="1178"/>
      <c r="BH217" s="1178"/>
      <c r="BI217" s="1178"/>
      <c r="BJ217" s="1178"/>
      <c r="BK217" s="1178"/>
      <c r="BL217" s="1178"/>
      <c r="BM217" s="1178"/>
      <c r="BN217" s="1178"/>
      <c r="BO217" s="1178"/>
      <c r="BP217" s="1178"/>
      <c r="BQ217" s="1178"/>
      <c r="BR217" s="1178"/>
      <c r="BS217" s="1178"/>
      <c r="BT217" s="1178"/>
      <c r="BU217" s="1178"/>
      <c r="BV217" s="1178"/>
      <c r="BW217" s="1178"/>
      <c r="BX217" s="1178"/>
      <c r="BY217" s="1178"/>
      <c r="BZ217" s="1178"/>
      <c r="CA217" s="1178"/>
    </row>
    <row r="218" spans="1:79" ht="35.25" customHeight="1">
      <c r="B218" s="1298" t="s">
        <v>914</v>
      </c>
      <c r="C218" s="1299"/>
      <c r="D218" s="1299"/>
      <c r="E218" s="1300"/>
      <c r="F218" s="1360"/>
      <c r="G218" s="1297"/>
      <c r="H218" s="1297"/>
      <c r="I218" s="1178"/>
      <c r="J218" s="1178"/>
      <c r="K218" s="1178"/>
      <c r="L218" s="1178"/>
      <c r="M218" s="1178"/>
      <c r="N218" s="1271"/>
      <c r="O218" s="1178"/>
      <c r="P218" s="1178"/>
      <c r="Q218" s="1178"/>
      <c r="R218" s="1178"/>
      <c r="S218" s="1178"/>
      <c r="T218" s="1178"/>
      <c r="U218" s="1178"/>
      <c r="V218" s="1178"/>
      <c r="W218" s="1178"/>
      <c r="X218" s="1178"/>
      <c r="Y218" s="1178"/>
      <c r="Z218" s="1178"/>
      <c r="AA218" s="1178"/>
      <c r="AB218" s="1178"/>
      <c r="AC218" s="1178"/>
      <c r="AD218" s="1178"/>
      <c r="AE218" s="1178"/>
      <c r="AF218" s="1178"/>
      <c r="AG218" s="1178"/>
      <c r="AH218" s="1178"/>
      <c r="AI218" s="1178"/>
      <c r="AJ218" s="1178"/>
      <c r="AK218" s="1178"/>
      <c r="AL218" s="1178"/>
      <c r="AM218" s="1178"/>
      <c r="AN218" s="1178"/>
      <c r="AO218" s="1178"/>
      <c r="AP218" s="1178"/>
      <c r="AQ218" s="1178"/>
      <c r="AR218" s="1178"/>
      <c r="AS218" s="1178"/>
      <c r="AT218" s="1178"/>
      <c r="AU218" s="1178"/>
      <c r="AV218" s="1178"/>
      <c r="AW218" s="1178"/>
      <c r="AX218" s="1178"/>
      <c r="AY218" s="1178"/>
      <c r="AZ218" s="1178"/>
      <c r="BA218" s="1178"/>
      <c r="BB218" s="1178"/>
      <c r="BC218" s="1178"/>
      <c r="BD218" s="1178"/>
      <c r="BE218" s="1178"/>
      <c r="BF218" s="1178"/>
      <c r="BG218" s="1178"/>
      <c r="BH218" s="1178"/>
      <c r="BI218" s="1178"/>
      <c r="BJ218" s="1178"/>
      <c r="BK218" s="1178"/>
      <c r="BL218" s="1178"/>
      <c r="BM218" s="1178"/>
      <c r="BN218" s="1178"/>
      <c r="BO218" s="1178"/>
      <c r="BP218" s="1178"/>
      <c r="BQ218" s="1178"/>
      <c r="BR218" s="1178"/>
      <c r="BS218" s="1178"/>
      <c r="BT218" s="1178"/>
      <c r="BU218" s="1178"/>
      <c r="BV218" s="1178"/>
      <c r="BW218" s="1178"/>
      <c r="BX218" s="1178"/>
      <c r="BY218" s="1178"/>
      <c r="BZ218" s="1178"/>
      <c r="CA218" s="1178"/>
    </row>
    <row r="219" spans="1:79" ht="16.5" customHeight="1" thickBot="1">
      <c r="B219" s="1293" t="s">
        <v>915</v>
      </c>
      <c r="C219" s="1301"/>
      <c r="F219" s="1360"/>
      <c r="G219" s="1297"/>
      <c r="H219" s="1297"/>
      <c r="I219" s="1178"/>
      <c r="J219" s="1178"/>
      <c r="K219" s="1178"/>
      <c r="L219" s="1178"/>
      <c r="M219" s="1178"/>
      <c r="N219" s="1271"/>
      <c r="O219" s="1178"/>
      <c r="P219" s="1178"/>
      <c r="Q219" s="1178"/>
      <c r="R219" s="1178"/>
      <c r="S219" s="1178"/>
      <c r="T219" s="1178"/>
      <c r="U219" s="1178"/>
      <c r="V219" s="1178"/>
      <c r="W219" s="1178"/>
      <c r="X219" s="1178"/>
      <c r="Y219" s="1178"/>
      <c r="Z219" s="1178"/>
      <c r="AA219" s="1178"/>
      <c r="AB219" s="1178"/>
      <c r="AC219" s="1178"/>
      <c r="AD219" s="1178"/>
      <c r="AE219" s="1178"/>
      <c r="AF219" s="1178"/>
      <c r="AG219" s="1178"/>
      <c r="AH219" s="1178"/>
      <c r="AI219" s="1178"/>
      <c r="AJ219" s="1178"/>
      <c r="AK219" s="1178"/>
      <c r="AL219" s="1178"/>
      <c r="AM219" s="1178"/>
      <c r="AN219" s="1178"/>
      <c r="AO219" s="1178"/>
      <c r="AP219" s="1178"/>
      <c r="AQ219" s="1178"/>
      <c r="AR219" s="1178"/>
      <c r="AS219" s="1178"/>
      <c r="AT219" s="1178"/>
      <c r="AU219" s="1178"/>
      <c r="AV219" s="1178"/>
      <c r="AW219" s="1178"/>
      <c r="AX219" s="1178"/>
      <c r="AY219" s="1178"/>
      <c r="AZ219" s="1178"/>
      <c r="BA219" s="1178"/>
      <c r="BB219" s="1178"/>
      <c r="BC219" s="1178"/>
      <c r="BD219" s="1178"/>
      <c r="BE219" s="1178"/>
      <c r="BF219" s="1178"/>
      <c r="BG219" s="1178"/>
      <c r="BH219" s="1178"/>
      <c r="BI219" s="1178"/>
      <c r="BJ219" s="1178"/>
      <c r="BK219" s="1178"/>
      <c r="BL219" s="1178"/>
      <c r="BM219" s="1178"/>
      <c r="BN219" s="1178"/>
      <c r="BO219" s="1178"/>
      <c r="BP219" s="1178"/>
      <c r="BQ219" s="1178"/>
      <c r="BR219" s="1178"/>
      <c r="BS219" s="1178"/>
      <c r="BT219" s="1178"/>
      <c r="BU219" s="1178"/>
      <c r="BV219" s="1178"/>
      <c r="BW219" s="1178"/>
      <c r="BX219" s="1178"/>
      <c r="BY219" s="1178"/>
      <c r="BZ219" s="1178"/>
      <c r="CA219" s="1178"/>
    </row>
    <row r="220" spans="1:79" ht="33.75" customHeight="1" thickBot="1">
      <c r="B220" s="1302" t="s">
        <v>811</v>
      </c>
      <c r="C220" s="1303" t="s">
        <v>812</v>
      </c>
      <c r="D220" s="1303" t="s">
        <v>813</v>
      </c>
      <c r="E220" s="1304" t="s">
        <v>814</v>
      </c>
      <c r="F220" s="1348" t="s">
        <v>815</v>
      </c>
      <c r="G220" s="1341">
        <v>2</v>
      </c>
      <c r="H220" s="1297"/>
      <c r="I220" s="1178"/>
      <c r="J220" s="1178"/>
      <c r="K220" s="1178"/>
      <c r="L220" s="1178"/>
      <c r="M220" s="1178"/>
      <c r="N220" s="1271"/>
      <c r="O220" s="1178"/>
      <c r="P220" s="1178"/>
      <c r="Q220" s="1178"/>
      <c r="R220" s="1178"/>
      <c r="S220" s="1178"/>
      <c r="T220" s="1178"/>
      <c r="U220" s="1178"/>
      <c r="V220" s="1178"/>
      <c r="W220" s="1178"/>
      <c r="X220" s="1178"/>
      <c r="Y220" s="1178"/>
      <c r="Z220" s="1178"/>
      <c r="AA220" s="1178"/>
      <c r="AB220" s="1178"/>
      <c r="AC220" s="1178"/>
      <c r="AD220" s="1178"/>
      <c r="AE220" s="1178"/>
      <c r="AF220" s="1178"/>
      <c r="AG220" s="1178"/>
      <c r="AH220" s="1178"/>
      <c r="AI220" s="1178"/>
      <c r="AJ220" s="1178"/>
      <c r="AK220" s="1178"/>
      <c r="AL220" s="1178"/>
      <c r="AM220" s="1178"/>
      <c r="AN220" s="1178"/>
      <c r="AO220" s="1178"/>
      <c r="AP220" s="1178"/>
      <c r="AQ220" s="1178"/>
      <c r="AR220" s="1178"/>
      <c r="AS220" s="1178"/>
      <c r="AT220" s="1178"/>
      <c r="AU220" s="1178"/>
      <c r="AV220" s="1178"/>
      <c r="AW220" s="1178"/>
      <c r="AX220" s="1178"/>
      <c r="AY220" s="1178"/>
      <c r="AZ220" s="1178"/>
      <c r="BA220" s="1178"/>
      <c r="BB220" s="1178"/>
      <c r="BC220" s="1178"/>
      <c r="BD220" s="1178"/>
      <c r="BE220" s="1178"/>
      <c r="BF220" s="1178"/>
      <c r="BG220" s="1178"/>
      <c r="BH220" s="1178"/>
      <c r="BI220" s="1178"/>
      <c r="BJ220" s="1178"/>
      <c r="BK220" s="1178"/>
      <c r="BL220" s="1178"/>
      <c r="BM220" s="1178"/>
      <c r="BN220" s="1178"/>
      <c r="BO220" s="1178"/>
      <c r="BP220" s="1178"/>
      <c r="BQ220" s="1178"/>
      <c r="BR220" s="1178"/>
      <c r="BS220" s="1178"/>
      <c r="BT220" s="1178"/>
      <c r="BU220" s="1178"/>
      <c r="BV220" s="1178"/>
      <c r="BW220" s="1178"/>
      <c r="BX220" s="1178"/>
      <c r="BY220" s="1178"/>
      <c r="BZ220" s="1178"/>
      <c r="CA220" s="1178"/>
    </row>
    <row r="221" spans="1:79" ht="24.6" customHeight="1">
      <c r="B221" s="1313" t="s">
        <v>817</v>
      </c>
      <c r="C221" s="1314">
        <v>0</v>
      </c>
      <c r="D221" s="1315">
        <v>2</v>
      </c>
      <c r="E221" s="1316">
        <v>0</v>
      </c>
      <c r="F221" s="1349"/>
      <c r="G221" s="1342"/>
      <c r="H221" s="1342"/>
      <c r="I221" s="1343"/>
      <c r="J221" s="1178"/>
      <c r="K221" s="1178"/>
      <c r="L221" s="1178"/>
      <c r="M221" s="1178"/>
      <c r="N221" s="1271"/>
      <c r="O221" s="1178"/>
      <c r="P221" s="1178"/>
      <c r="Q221" s="1178"/>
      <c r="R221" s="1178"/>
      <c r="S221" s="1178"/>
      <c r="T221" s="1178"/>
      <c r="U221" s="1178"/>
      <c r="V221" s="1178"/>
      <c r="W221" s="1178"/>
      <c r="X221" s="1178"/>
      <c r="Y221" s="1178"/>
      <c r="Z221" s="1178"/>
      <c r="AA221" s="1178"/>
      <c r="AB221" s="1178"/>
      <c r="AC221" s="1178"/>
      <c r="AD221" s="1178"/>
      <c r="AE221" s="1178"/>
      <c r="AF221" s="1178"/>
      <c r="AG221" s="1178"/>
      <c r="AH221" s="1178"/>
      <c r="AI221" s="1178"/>
      <c r="AJ221" s="1178"/>
      <c r="AK221" s="1178"/>
      <c r="AL221" s="1178"/>
      <c r="AM221" s="1178"/>
      <c r="AN221" s="1178"/>
      <c r="AO221" s="1178"/>
      <c r="AP221" s="1178"/>
      <c r="AQ221" s="1178"/>
      <c r="AR221" s="1178"/>
      <c r="AS221" s="1178"/>
      <c r="AT221" s="1178"/>
      <c r="AU221" s="1178"/>
      <c r="AV221" s="1178"/>
      <c r="AW221" s="1178"/>
      <c r="AX221" s="1178"/>
      <c r="AY221" s="1178"/>
      <c r="AZ221" s="1178"/>
      <c r="BA221" s="1178"/>
      <c r="BB221" s="1178"/>
      <c r="BC221" s="1178"/>
      <c r="BD221" s="1178"/>
      <c r="BE221" s="1178"/>
      <c r="BF221" s="1178"/>
      <c r="BG221" s="1178"/>
      <c r="BH221" s="1178"/>
      <c r="BI221" s="1178"/>
      <c r="BJ221" s="1178"/>
      <c r="BK221" s="1178"/>
      <c r="BL221" s="1178"/>
      <c r="BM221" s="1178"/>
      <c r="BN221" s="1178"/>
      <c r="BO221" s="1178"/>
      <c r="BP221" s="1178"/>
      <c r="BQ221" s="1178"/>
      <c r="BR221" s="1178"/>
      <c r="BS221" s="1178"/>
      <c r="BT221" s="1178"/>
      <c r="BU221" s="1178"/>
      <c r="BV221" s="1178"/>
      <c r="BW221" s="1178"/>
      <c r="BX221" s="1178"/>
      <c r="BY221" s="1178"/>
      <c r="BZ221" s="1178"/>
      <c r="CA221" s="1178"/>
    </row>
    <row r="222" spans="1:79" ht="24.6" customHeight="1">
      <c r="B222" s="1323" t="s">
        <v>819</v>
      </c>
      <c r="C222" s="1324">
        <v>1</v>
      </c>
      <c r="D222" s="1325">
        <v>2</v>
      </c>
      <c r="E222" s="1326">
        <v>2</v>
      </c>
      <c r="F222" s="1349"/>
      <c r="G222" s="1344"/>
      <c r="H222" s="1344"/>
      <c r="I222" s="1345"/>
      <c r="J222" s="1178"/>
      <c r="K222" s="1178"/>
      <c r="L222" s="1178"/>
      <c r="M222" s="1178"/>
      <c r="N222" s="1271"/>
      <c r="O222" s="1178"/>
      <c r="P222" s="1178"/>
      <c r="Q222" s="1178"/>
      <c r="R222" s="1178"/>
      <c r="S222" s="1178"/>
      <c r="T222" s="1178"/>
      <c r="U222" s="1178"/>
      <c r="V222" s="1178"/>
      <c r="W222" s="1178"/>
      <c r="X222" s="1178"/>
      <c r="Y222" s="1178"/>
      <c r="Z222" s="1178"/>
      <c r="AA222" s="1178"/>
      <c r="AB222" s="1178"/>
      <c r="AC222" s="1178"/>
      <c r="AD222" s="1178"/>
      <c r="AE222" s="1178"/>
      <c r="AF222" s="1178"/>
      <c r="AG222" s="1178"/>
      <c r="AH222" s="1178"/>
      <c r="AI222" s="1178"/>
      <c r="AJ222" s="1178"/>
      <c r="AK222" s="1178"/>
      <c r="AL222" s="1178"/>
      <c r="AM222" s="1178"/>
      <c r="AN222" s="1178"/>
      <c r="AO222" s="1178"/>
      <c r="AP222" s="1178"/>
      <c r="AQ222" s="1178"/>
      <c r="AR222" s="1178"/>
      <c r="AS222" s="1178"/>
      <c r="AT222" s="1178"/>
      <c r="AU222" s="1178"/>
      <c r="AV222" s="1178"/>
      <c r="AW222" s="1178"/>
      <c r="AX222" s="1178"/>
      <c r="AY222" s="1178"/>
      <c r="AZ222" s="1178"/>
      <c r="BA222" s="1178"/>
      <c r="BB222" s="1178"/>
      <c r="BC222" s="1178"/>
      <c r="BD222" s="1178"/>
      <c r="BE222" s="1178"/>
      <c r="BF222" s="1178"/>
      <c r="BG222" s="1178"/>
      <c r="BH222" s="1178"/>
      <c r="BI222" s="1178"/>
      <c r="BJ222" s="1178"/>
      <c r="BK222" s="1178"/>
      <c r="BL222" s="1178"/>
      <c r="BM222" s="1178"/>
      <c r="BN222" s="1178"/>
      <c r="BO222" s="1178"/>
      <c r="BP222" s="1178"/>
      <c r="BQ222" s="1178"/>
      <c r="BR222" s="1178"/>
      <c r="BS222" s="1178"/>
      <c r="BT222" s="1178"/>
      <c r="BU222" s="1178"/>
      <c r="BV222" s="1178"/>
      <c r="BW222" s="1178"/>
      <c r="BX222" s="1178"/>
      <c r="BY222" s="1178"/>
      <c r="BZ222" s="1178"/>
      <c r="CA222" s="1178"/>
    </row>
    <row r="223" spans="1:79" ht="24.6" customHeight="1" thickBot="1">
      <c r="B223" s="1329" t="s">
        <v>821</v>
      </c>
      <c r="C223" s="1330">
        <v>2</v>
      </c>
      <c r="D223" s="1331">
        <v>2</v>
      </c>
      <c r="E223" s="1332">
        <v>4</v>
      </c>
      <c r="F223" s="1350"/>
      <c r="G223" s="1346"/>
      <c r="H223" s="1346"/>
      <c r="I223" s="1347"/>
      <c r="J223" s="1178"/>
      <c r="K223" s="1178"/>
      <c r="L223" s="1178"/>
      <c r="M223" s="1178"/>
      <c r="N223" s="1271"/>
      <c r="O223" s="1178"/>
      <c r="P223" s="1178"/>
      <c r="Q223" s="1178"/>
      <c r="R223" s="1178"/>
      <c r="S223" s="1178"/>
      <c r="T223" s="1178"/>
      <c r="U223" s="1178"/>
      <c r="V223" s="1178"/>
      <c r="W223" s="1178"/>
      <c r="X223" s="1178"/>
      <c r="Y223" s="1178"/>
      <c r="Z223" s="1178"/>
      <c r="AA223" s="1178"/>
      <c r="AB223" s="1178"/>
      <c r="AC223" s="1178"/>
      <c r="AD223" s="1178"/>
      <c r="AE223" s="1178"/>
      <c r="AF223" s="1178"/>
      <c r="AG223" s="1178"/>
      <c r="AH223" s="1178"/>
      <c r="AI223" s="1178"/>
      <c r="AJ223" s="1178"/>
      <c r="AK223" s="1178"/>
      <c r="AL223" s="1178"/>
      <c r="AM223" s="1178"/>
      <c r="AN223" s="1178"/>
      <c r="AO223" s="1178"/>
      <c r="AP223" s="1178"/>
      <c r="AQ223" s="1178"/>
      <c r="AR223" s="1178"/>
      <c r="AS223" s="1178"/>
      <c r="AT223" s="1178"/>
      <c r="AU223" s="1178"/>
      <c r="AV223" s="1178"/>
      <c r="AW223" s="1178"/>
      <c r="AX223" s="1178"/>
      <c r="AY223" s="1178"/>
      <c r="AZ223" s="1178"/>
      <c r="BA223" s="1178"/>
      <c r="BB223" s="1178"/>
      <c r="BC223" s="1178"/>
      <c r="BD223" s="1178"/>
      <c r="BE223" s="1178"/>
      <c r="BF223" s="1178"/>
      <c r="BG223" s="1178"/>
      <c r="BH223" s="1178"/>
      <c r="BI223" s="1178"/>
      <c r="BJ223" s="1178"/>
      <c r="BK223" s="1178"/>
      <c r="BL223" s="1178"/>
      <c r="BM223" s="1178"/>
      <c r="BN223" s="1178"/>
      <c r="BO223" s="1178"/>
      <c r="BP223" s="1178"/>
      <c r="BQ223" s="1178"/>
      <c r="BR223" s="1178"/>
      <c r="BS223" s="1178"/>
      <c r="BT223" s="1178"/>
      <c r="BU223" s="1178"/>
      <c r="BV223" s="1178"/>
      <c r="BW223" s="1178"/>
      <c r="BX223" s="1178"/>
      <c r="BY223" s="1178"/>
      <c r="BZ223" s="1178"/>
      <c r="CA223" s="1178"/>
    </row>
    <row r="224" spans="1:79" ht="9" customHeight="1">
      <c r="B224" s="1339"/>
      <c r="C224" s="1340"/>
      <c r="D224" s="1340"/>
      <c r="E224" s="1340"/>
      <c r="F224" s="1360"/>
      <c r="G224" s="1297"/>
      <c r="H224" s="1297"/>
      <c r="I224" s="1178"/>
      <c r="J224" s="1178"/>
      <c r="K224" s="1178"/>
      <c r="L224" s="1178"/>
      <c r="M224" s="1178"/>
      <c r="N224" s="1271"/>
      <c r="O224" s="1178"/>
      <c r="P224" s="1178"/>
      <c r="Q224" s="1178"/>
      <c r="R224" s="1178"/>
      <c r="S224" s="1178"/>
      <c r="T224" s="1178"/>
      <c r="U224" s="1178"/>
      <c r="V224" s="1178"/>
      <c r="W224" s="1178"/>
      <c r="X224" s="1178"/>
      <c r="Y224" s="1178"/>
      <c r="Z224" s="1178"/>
      <c r="AA224" s="1178"/>
      <c r="AB224" s="1178"/>
      <c r="AC224" s="1178"/>
      <c r="AD224" s="1178"/>
      <c r="AE224" s="1178"/>
      <c r="AF224" s="1178"/>
      <c r="AG224" s="1178"/>
      <c r="AH224" s="1178"/>
      <c r="AI224" s="1178"/>
      <c r="AJ224" s="1178"/>
      <c r="AK224" s="1178"/>
      <c r="AL224" s="1178"/>
      <c r="AM224" s="1178"/>
      <c r="AN224" s="1178"/>
      <c r="AO224" s="1178"/>
      <c r="AP224" s="1178"/>
      <c r="AQ224" s="1178"/>
      <c r="AR224" s="1178"/>
      <c r="AS224" s="1178"/>
      <c r="AT224" s="1178"/>
      <c r="AU224" s="1178"/>
      <c r="AV224" s="1178"/>
      <c r="AW224" s="1178"/>
      <c r="AX224" s="1178"/>
      <c r="AY224" s="1178"/>
      <c r="AZ224" s="1178"/>
      <c r="BA224" s="1178"/>
      <c r="BB224" s="1178"/>
      <c r="BC224" s="1178"/>
      <c r="BD224" s="1178"/>
      <c r="BE224" s="1178"/>
      <c r="BF224" s="1178"/>
      <c r="BG224" s="1178"/>
      <c r="BH224" s="1178"/>
      <c r="BI224" s="1178"/>
      <c r="BJ224" s="1178"/>
      <c r="BK224" s="1178"/>
      <c r="BL224" s="1178"/>
      <c r="BM224" s="1178"/>
      <c r="BN224" s="1178"/>
      <c r="BO224" s="1178"/>
      <c r="BP224" s="1178"/>
      <c r="BQ224" s="1178"/>
      <c r="BR224" s="1178"/>
      <c r="BS224" s="1178"/>
      <c r="BT224" s="1178"/>
      <c r="BU224" s="1178"/>
      <c r="BV224" s="1178"/>
      <c r="BW224" s="1178"/>
      <c r="BX224" s="1178"/>
      <c r="BY224" s="1178"/>
      <c r="BZ224" s="1178"/>
      <c r="CA224" s="1178"/>
    </row>
    <row r="225" spans="1:79">
      <c r="F225" s="1360"/>
      <c r="I225" s="1178"/>
      <c r="J225" s="1178"/>
      <c r="K225" s="1178"/>
      <c r="L225" s="1178"/>
      <c r="M225" s="1178"/>
      <c r="N225" s="1271"/>
      <c r="O225" s="1178"/>
      <c r="P225" s="1178"/>
      <c r="Q225" s="1178"/>
      <c r="R225" s="1178"/>
      <c r="S225" s="1178"/>
      <c r="T225" s="1178"/>
      <c r="U225" s="1178"/>
      <c r="V225" s="1178"/>
      <c r="W225" s="1178"/>
      <c r="X225" s="1178"/>
      <c r="Y225" s="1178"/>
      <c r="Z225" s="1178"/>
      <c r="AA225" s="1178"/>
      <c r="AB225" s="1178"/>
      <c r="AC225" s="1178"/>
      <c r="AD225" s="1178"/>
      <c r="AE225" s="1178"/>
      <c r="AF225" s="1178"/>
      <c r="AG225" s="1178"/>
      <c r="AH225" s="1178"/>
      <c r="AI225" s="1178"/>
      <c r="AJ225" s="1178"/>
      <c r="AK225" s="1178"/>
      <c r="AL225" s="1178"/>
      <c r="AM225" s="1178"/>
      <c r="AN225" s="1178"/>
      <c r="AO225" s="1178"/>
      <c r="AP225" s="1178"/>
      <c r="AQ225" s="1178"/>
      <c r="AR225" s="1178"/>
      <c r="AS225" s="1178"/>
      <c r="AT225" s="1178"/>
      <c r="AU225" s="1178"/>
      <c r="AV225" s="1178"/>
      <c r="AW225" s="1178"/>
      <c r="AX225" s="1178"/>
      <c r="AY225" s="1178"/>
      <c r="AZ225" s="1178"/>
      <c r="BA225" s="1178"/>
      <c r="BB225" s="1178"/>
      <c r="BC225" s="1178"/>
      <c r="BD225" s="1178"/>
      <c r="BE225" s="1178"/>
      <c r="BF225" s="1178"/>
      <c r="BG225" s="1178"/>
      <c r="BH225" s="1178"/>
      <c r="BI225" s="1178"/>
      <c r="BJ225" s="1178"/>
      <c r="BK225" s="1178"/>
      <c r="BL225" s="1178"/>
      <c r="BM225" s="1178"/>
      <c r="BN225" s="1178"/>
      <c r="BO225" s="1178"/>
      <c r="BP225" s="1178"/>
      <c r="BQ225" s="1178"/>
      <c r="BR225" s="1178"/>
      <c r="BS225" s="1178"/>
      <c r="BT225" s="1178"/>
      <c r="BU225" s="1178"/>
      <c r="BV225" s="1178"/>
      <c r="BW225" s="1178"/>
      <c r="BX225" s="1178"/>
      <c r="BY225" s="1178"/>
      <c r="BZ225" s="1178"/>
      <c r="CA225" s="1178"/>
    </row>
    <row r="226" spans="1:79" ht="6.75" customHeight="1" thickBot="1">
      <c r="F226" s="1360"/>
      <c r="I226" s="1131"/>
      <c r="J226" s="1178"/>
      <c r="K226" s="1178"/>
      <c r="L226" s="1178"/>
      <c r="M226" s="1178"/>
      <c r="N226" s="1271"/>
      <c r="O226" s="1178"/>
      <c r="P226" s="1178"/>
      <c r="Q226" s="1178"/>
      <c r="R226" s="1178"/>
      <c r="S226" s="1178"/>
      <c r="T226" s="1178"/>
      <c r="U226" s="1178"/>
      <c r="V226" s="1178"/>
      <c r="W226" s="1178"/>
      <c r="X226" s="1178"/>
      <c r="Y226" s="1178"/>
      <c r="Z226" s="1178"/>
      <c r="AA226" s="1178"/>
      <c r="AB226" s="1178"/>
      <c r="AC226" s="1178"/>
      <c r="AD226" s="1178"/>
      <c r="AE226" s="1178"/>
      <c r="AF226" s="1178"/>
      <c r="AG226" s="1178"/>
      <c r="AH226" s="1178"/>
      <c r="AI226" s="1178"/>
      <c r="AJ226" s="1178"/>
      <c r="AK226" s="1178"/>
      <c r="AL226" s="1178"/>
      <c r="AM226" s="1178"/>
      <c r="AN226" s="1178"/>
      <c r="AO226" s="1178"/>
      <c r="AP226" s="1178"/>
      <c r="AQ226" s="1178"/>
      <c r="AR226" s="1178"/>
      <c r="AS226" s="1178"/>
      <c r="AT226" s="1178"/>
      <c r="AU226" s="1178"/>
      <c r="AV226" s="1178"/>
      <c r="AW226" s="1178"/>
      <c r="AX226" s="1178"/>
      <c r="AY226" s="1178"/>
      <c r="AZ226" s="1178"/>
      <c r="BA226" s="1178"/>
      <c r="BB226" s="1178"/>
      <c r="BC226" s="1178"/>
      <c r="BD226" s="1178"/>
      <c r="BE226" s="1178"/>
      <c r="BF226" s="1178"/>
      <c r="BG226" s="1178"/>
      <c r="BH226" s="1178"/>
      <c r="BI226" s="1178"/>
      <c r="BJ226" s="1178"/>
      <c r="BK226" s="1178"/>
      <c r="BL226" s="1178"/>
      <c r="BM226" s="1178"/>
      <c r="BN226" s="1178"/>
      <c r="BO226" s="1178"/>
      <c r="BP226" s="1178"/>
      <c r="BQ226" s="1178"/>
      <c r="BR226" s="1178"/>
      <c r="BS226" s="1178"/>
      <c r="BT226" s="1178"/>
      <c r="BU226" s="1178"/>
      <c r="BV226" s="1178"/>
      <c r="BW226" s="1178"/>
      <c r="BX226" s="1178"/>
      <c r="BY226" s="1178"/>
      <c r="BZ226" s="1178"/>
      <c r="CA226" s="1178"/>
    </row>
    <row r="227" spans="1:79" s="1285" customFormat="1" ht="23.25" customHeight="1" thickBot="1">
      <c r="A227" s="1278"/>
      <c r="B227" s="1279"/>
      <c r="C227" s="1280"/>
      <c r="D227" s="1280"/>
      <c r="E227" s="1281"/>
      <c r="F227" s="1282" t="s">
        <v>804</v>
      </c>
      <c r="G227" s="1283"/>
      <c r="H227" s="1282" t="s">
        <v>805</v>
      </c>
      <c r="I227" s="1284"/>
      <c r="J227" s="1178"/>
      <c r="K227" s="1178"/>
      <c r="L227" s="1178"/>
      <c r="M227" s="1178"/>
      <c r="N227" s="1271"/>
      <c r="O227" s="1178"/>
      <c r="P227" s="1178"/>
      <c r="Q227" s="1178"/>
      <c r="R227" s="1178"/>
      <c r="S227" s="1178"/>
      <c r="T227" s="1178"/>
      <c r="U227" s="1178"/>
      <c r="V227" s="1178"/>
      <c r="W227" s="1178"/>
      <c r="X227" s="1178"/>
      <c r="Y227" s="1178"/>
      <c r="Z227" s="1178"/>
      <c r="AA227" s="1178"/>
      <c r="AB227" s="1178"/>
      <c r="AC227" s="1178"/>
      <c r="AD227" s="1178"/>
      <c r="AE227" s="1178"/>
      <c r="AF227" s="1178"/>
      <c r="AG227" s="1178"/>
      <c r="AH227" s="1178"/>
      <c r="AI227" s="1178"/>
      <c r="AJ227" s="1178"/>
      <c r="AK227" s="1178"/>
      <c r="AL227" s="1178"/>
      <c r="AM227" s="1178"/>
      <c r="AN227" s="1178"/>
      <c r="AO227" s="1178"/>
      <c r="AP227" s="1178"/>
      <c r="AQ227" s="1178"/>
      <c r="AR227" s="1178"/>
      <c r="AS227" s="1178"/>
      <c r="AT227" s="1178"/>
      <c r="AU227" s="1178"/>
      <c r="AV227" s="1178"/>
      <c r="AW227" s="1178"/>
      <c r="AX227" s="1178"/>
      <c r="AY227" s="1178"/>
      <c r="AZ227" s="1178"/>
      <c r="BA227" s="1178"/>
      <c r="BB227" s="1178"/>
      <c r="BC227" s="1178"/>
      <c r="BD227" s="1178"/>
      <c r="BE227" s="1178"/>
      <c r="BF227" s="1178"/>
      <c r="BG227" s="1178"/>
      <c r="BH227" s="1178"/>
      <c r="BI227" s="1178"/>
      <c r="BJ227" s="1178"/>
      <c r="BK227" s="1178"/>
      <c r="BL227" s="1178"/>
      <c r="BM227" s="1178"/>
      <c r="BN227" s="1178"/>
      <c r="BO227" s="1178"/>
      <c r="BP227" s="1178"/>
      <c r="BQ227" s="1178"/>
      <c r="BR227" s="1178"/>
      <c r="BS227" s="1178"/>
      <c r="BT227" s="1178"/>
      <c r="BU227" s="1178"/>
      <c r="BV227" s="1178"/>
      <c r="BW227" s="1178"/>
      <c r="BX227" s="1178"/>
      <c r="BY227" s="1178"/>
      <c r="BZ227" s="1178"/>
      <c r="CA227" s="1178"/>
    </row>
    <row r="228" spans="1:79" ht="48.95" customHeight="1" thickBot="1">
      <c r="B228" s="1286" t="s">
        <v>916</v>
      </c>
      <c r="C228" s="1287" t="s">
        <v>917</v>
      </c>
      <c r="D228" s="1287"/>
      <c r="E228" s="1288"/>
      <c r="F228" s="1289">
        <v>1</v>
      </c>
      <c r="G228" s="1290"/>
      <c r="H228" s="1291">
        <v>4</v>
      </c>
      <c r="I228" s="1292">
        <f>SUM(G233)</f>
        <v>2</v>
      </c>
      <c r="J228" s="1178"/>
      <c r="K228" s="1178"/>
      <c r="L228" s="1178"/>
      <c r="M228" s="1178"/>
      <c r="N228" s="1271"/>
      <c r="O228" s="1178"/>
      <c r="P228" s="1178"/>
      <c r="Q228" s="1178"/>
      <c r="R228" s="1178"/>
      <c r="S228" s="1178"/>
      <c r="T228" s="1178"/>
      <c r="U228" s="1178"/>
      <c r="V228" s="1178"/>
      <c r="W228" s="1178"/>
      <c r="X228" s="1178"/>
      <c r="Y228" s="1178"/>
      <c r="Z228" s="1178"/>
      <c r="AA228" s="1178"/>
      <c r="AB228" s="1178"/>
      <c r="AC228" s="1178"/>
      <c r="AD228" s="1178"/>
      <c r="AE228" s="1178"/>
      <c r="AF228" s="1178"/>
      <c r="AG228" s="1178"/>
      <c r="AH228" s="1178"/>
      <c r="AI228" s="1178"/>
      <c r="AJ228" s="1178"/>
      <c r="AK228" s="1178"/>
      <c r="AL228" s="1178"/>
      <c r="AM228" s="1178"/>
      <c r="AN228" s="1178"/>
      <c r="AO228" s="1178"/>
      <c r="AP228" s="1178"/>
      <c r="AQ228" s="1178"/>
      <c r="AR228" s="1178"/>
      <c r="AS228" s="1178"/>
      <c r="AT228" s="1178"/>
      <c r="AU228" s="1178"/>
      <c r="AV228" s="1178"/>
      <c r="AW228" s="1178"/>
      <c r="AX228" s="1178"/>
      <c r="AY228" s="1178"/>
      <c r="AZ228" s="1178"/>
      <c r="BA228" s="1178"/>
      <c r="BB228" s="1178"/>
      <c r="BC228" s="1178"/>
      <c r="BD228" s="1178"/>
      <c r="BE228" s="1178"/>
      <c r="BF228" s="1178"/>
      <c r="BG228" s="1178"/>
      <c r="BH228" s="1178"/>
      <c r="BI228" s="1178"/>
      <c r="BJ228" s="1178"/>
      <c r="BK228" s="1178"/>
      <c r="BL228" s="1178"/>
      <c r="BM228" s="1178"/>
      <c r="BN228" s="1178"/>
      <c r="BO228" s="1178"/>
      <c r="BP228" s="1178"/>
      <c r="BQ228" s="1178"/>
      <c r="BR228" s="1178"/>
      <c r="BS228" s="1178"/>
      <c r="BT228" s="1178"/>
      <c r="BU228" s="1178"/>
      <c r="BV228" s="1178"/>
      <c r="BW228" s="1178"/>
      <c r="BX228" s="1178"/>
      <c r="BY228" s="1178"/>
      <c r="BZ228" s="1178"/>
      <c r="CA228" s="1178"/>
    </row>
    <row r="229" spans="1:79" ht="6.75" customHeight="1">
      <c r="B229" s="1293"/>
      <c r="C229" s="1294"/>
      <c r="D229" s="1294"/>
      <c r="E229" s="1294"/>
      <c r="F229" s="1360"/>
      <c r="G229" s="1296"/>
      <c r="H229" s="1296"/>
      <c r="I229" s="1178"/>
      <c r="J229" s="1178"/>
      <c r="K229" s="1178"/>
      <c r="L229" s="1178"/>
      <c r="M229" s="1178"/>
      <c r="N229" s="1271"/>
      <c r="O229" s="1178"/>
      <c r="P229" s="1178"/>
      <c r="Q229" s="1178"/>
      <c r="R229" s="1178"/>
      <c r="S229" s="1178"/>
      <c r="T229" s="1178"/>
      <c r="U229" s="1178"/>
      <c r="V229" s="1178"/>
      <c r="W229" s="1178"/>
      <c r="X229" s="1178"/>
      <c r="Y229" s="1178"/>
      <c r="Z229" s="1178"/>
      <c r="AA229" s="1178"/>
      <c r="AB229" s="1178"/>
      <c r="AC229" s="1178"/>
      <c r="AD229" s="1178"/>
      <c r="AE229" s="1178"/>
      <c r="AF229" s="1178"/>
      <c r="AG229" s="1178"/>
      <c r="AH229" s="1178"/>
      <c r="AI229" s="1178"/>
      <c r="AJ229" s="1178"/>
      <c r="AK229" s="1178"/>
      <c r="AL229" s="1178"/>
      <c r="AM229" s="1178"/>
      <c r="AN229" s="1178"/>
      <c r="AO229" s="1178"/>
      <c r="AP229" s="1178"/>
      <c r="AQ229" s="1178"/>
      <c r="AR229" s="1178"/>
      <c r="AS229" s="1178"/>
      <c r="AT229" s="1178"/>
      <c r="AU229" s="1178"/>
      <c r="AV229" s="1178"/>
      <c r="AW229" s="1178"/>
      <c r="AX229" s="1178"/>
      <c r="AY229" s="1178"/>
      <c r="AZ229" s="1178"/>
      <c r="BA229" s="1178"/>
      <c r="BB229" s="1178"/>
      <c r="BC229" s="1178"/>
      <c r="BD229" s="1178"/>
      <c r="BE229" s="1178"/>
      <c r="BF229" s="1178"/>
      <c r="BG229" s="1178"/>
      <c r="BH229" s="1178"/>
      <c r="BI229" s="1178"/>
      <c r="BJ229" s="1178"/>
      <c r="BK229" s="1178"/>
      <c r="BL229" s="1178"/>
      <c r="BM229" s="1178"/>
      <c r="BN229" s="1178"/>
      <c r="BO229" s="1178"/>
      <c r="BP229" s="1178"/>
      <c r="BQ229" s="1178"/>
      <c r="BR229" s="1178"/>
      <c r="BS229" s="1178"/>
      <c r="BT229" s="1178"/>
      <c r="BU229" s="1178"/>
      <c r="BV229" s="1178"/>
      <c r="BW229" s="1178"/>
      <c r="BX229" s="1178"/>
      <c r="BY229" s="1178"/>
      <c r="BZ229" s="1178"/>
      <c r="CA229" s="1178"/>
    </row>
    <row r="230" spans="1:79" ht="18" customHeight="1">
      <c r="A230" s="1253">
        <v>23</v>
      </c>
      <c r="B230" s="1293" t="s">
        <v>918</v>
      </c>
      <c r="C230" s="1294"/>
      <c r="D230" s="1294"/>
      <c r="E230" s="1294"/>
      <c r="F230" s="1360"/>
      <c r="G230" s="1297"/>
      <c r="H230" s="1297"/>
      <c r="I230" s="1178"/>
      <c r="J230" s="1178"/>
      <c r="K230" s="1178"/>
      <c r="L230" s="1178"/>
      <c r="M230" s="1178"/>
      <c r="N230" s="1271"/>
      <c r="O230" s="1178"/>
      <c r="P230" s="1178"/>
      <c r="Q230" s="1178"/>
      <c r="R230" s="1178"/>
      <c r="S230" s="1178"/>
      <c r="T230" s="1178"/>
      <c r="U230" s="1178"/>
      <c r="V230" s="1178"/>
      <c r="W230" s="1178"/>
      <c r="X230" s="1178"/>
      <c r="Y230" s="1178"/>
      <c r="Z230" s="1178"/>
      <c r="AA230" s="1178"/>
      <c r="AB230" s="1178"/>
      <c r="AC230" s="1178"/>
      <c r="AD230" s="1178"/>
      <c r="AE230" s="1178"/>
      <c r="AF230" s="1178"/>
      <c r="AG230" s="1178"/>
      <c r="AH230" s="1178"/>
      <c r="AI230" s="1178"/>
      <c r="AJ230" s="1178"/>
      <c r="AK230" s="1178"/>
      <c r="AL230" s="1178"/>
      <c r="AM230" s="1178"/>
      <c r="AN230" s="1178"/>
      <c r="AO230" s="1178"/>
      <c r="AP230" s="1178"/>
      <c r="AQ230" s="1178"/>
      <c r="AR230" s="1178"/>
      <c r="AS230" s="1178"/>
      <c r="AT230" s="1178"/>
      <c r="AU230" s="1178"/>
      <c r="AV230" s="1178"/>
      <c r="AW230" s="1178"/>
      <c r="AX230" s="1178"/>
      <c r="AY230" s="1178"/>
      <c r="AZ230" s="1178"/>
      <c r="BA230" s="1178"/>
      <c r="BB230" s="1178"/>
      <c r="BC230" s="1178"/>
      <c r="BD230" s="1178"/>
      <c r="BE230" s="1178"/>
      <c r="BF230" s="1178"/>
      <c r="BG230" s="1178"/>
      <c r="BH230" s="1178"/>
      <c r="BI230" s="1178"/>
      <c r="BJ230" s="1178"/>
      <c r="BK230" s="1178"/>
      <c r="BL230" s="1178"/>
      <c r="BM230" s="1178"/>
      <c r="BN230" s="1178"/>
      <c r="BO230" s="1178"/>
      <c r="BP230" s="1178"/>
      <c r="BQ230" s="1178"/>
      <c r="BR230" s="1178"/>
      <c r="BS230" s="1178"/>
      <c r="BT230" s="1178"/>
      <c r="BU230" s="1178"/>
      <c r="BV230" s="1178"/>
      <c r="BW230" s="1178"/>
      <c r="BX230" s="1178"/>
      <c r="BY230" s="1178"/>
      <c r="BZ230" s="1178"/>
      <c r="CA230" s="1178"/>
    </row>
    <row r="231" spans="1:79" ht="35.25" customHeight="1">
      <c r="B231" s="1298" t="s">
        <v>919</v>
      </c>
      <c r="C231" s="1299"/>
      <c r="D231" s="1299"/>
      <c r="E231" s="1300"/>
      <c r="F231" s="1360"/>
      <c r="G231" s="1297"/>
      <c r="H231" s="1297"/>
      <c r="I231" s="1178"/>
      <c r="J231" s="1178"/>
      <c r="K231" s="1178"/>
      <c r="L231" s="1178"/>
      <c r="M231" s="1178"/>
      <c r="N231" s="1271"/>
      <c r="O231" s="1178"/>
      <c r="P231" s="1178"/>
      <c r="Q231" s="1178"/>
      <c r="R231" s="1178"/>
      <c r="S231" s="1178"/>
      <c r="T231" s="1178"/>
      <c r="U231" s="1178"/>
      <c r="V231" s="1178"/>
      <c r="W231" s="1178"/>
      <c r="X231" s="1178"/>
      <c r="Y231" s="1178"/>
      <c r="Z231" s="1178"/>
      <c r="AA231" s="1178"/>
      <c r="AB231" s="1178"/>
      <c r="AC231" s="1178"/>
      <c r="AD231" s="1178"/>
      <c r="AE231" s="1178"/>
      <c r="AF231" s="1178"/>
      <c r="AG231" s="1178"/>
      <c r="AH231" s="1178"/>
      <c r="AI231" s="1178"/>
      <c r="AJ231" s="1178"/>
      <c r="AK231" s="1178"/>
      <c r="AL231" s="1178"/>
      <c r="AM231" s="1178"/>
      <c r="AN231" s="1178"/>
      <c r="AO231" s="1178"/>
      <c r="AP231" s="1178"/>
      <c r="AQ231" s="1178"/>
      <c r="AR231" s="1178"/>
      <c r="AS231" s="1178"/>
      <c r="AT231" s="1178"/>
      <c r="AU231" s="1178"/>
      <c r="AV231" s="1178"/>
      <c r="AW231" s="1178"/>
      <c r="AX231" s="1178"/>
      <c r="AY231" s="1178"/>
      <c r="AZ231" s="1178"/>
      <c r="BA231" s="1178"/>
      <c r="BB231" s="1178"/>
      <c r="BC231" s="1178"/>
      <c r="BD231" s="1178"/>
      <c r="BE231" s="1178"/>
      <c r="BF231" s="1178"/>
      <c r="BG231" s="1178"/>
      <c r="BH231" s="1178"/>
      <c r="BI231" s="1178"/>
      <c r="BJ231" s="1178"/>
      <c r="BK231" s="1178"/>
      <c r="BL231" s="1178"/>
      <c r="BM231" s="1178"/>
      <c r="BN231" s="1178"/>
      <c r="BO231" s="1178"/>
      <c r="BP231" s="1178"/>
      <c r="BQ231" s="1178"/>
      <c r="BR231" s="1178"/>
      <c r="BS231" s="1178"/>
      <c r="BT231" s="1178"/>
      <c r="BU231" s="1178"/>
      <c r="BV231" s="1178"/>
      <c r="BW231" s="1178"/>
      <c r="BX231" s="1178"/>
      <c r="BY231" s="1178"/>
      <c r="BZ231" s="1178"/>
      <c r="CA231" s="1178"/>
    </row>
    <row r="232" spans="1:79" ht="16.5" customHeight="1" thickBot="1">
      <c r="B232" s="1293" t="s">
        <v>810</v>
      </c>
      <c r="C232" s="1301"/>
      <c r="F232" s="1360"/>
      <c r="G232" s="1297"/>
      <c r="H232" s="1297"/>
      <c r="I232" s="1178"/>
      <c r="J232" s="1178"/>
      <c r="K232" s="1178"/>
      <c r="L232" s="1178"/>
      <c r="M232" s="1178"/>
      <c r="N232" s="1271"/>
      <c r="O232" s="1178"/>
      <c r="P232" s="1178"/>
      <c r="Q232" s="1178"/>
      <c r="R232" s="1178"/>
      <c r="S232" s="1178"/>
      <c r="T232" s="1178"/>
      <c r="U232" s="1178"/>
      <c r="V232" s="1178"/>
      <c r="W232" s="1178"/>
      <c r="X232" s="1178"/>
      <c r="Y232" s="1178"/>
      <c r="Z232" s="1178"/>
      <c r="AA232" s="1178"/>
      <c r="AB232" s="1178"/>
      <c r="AC232" s="1178"/>
      <c r="AD232" s="1178"/>
      <c r="AE232" s="1178"/>
      <c r="AF232" s="1178"/>
      <c r="AG232" s="1178"/>
      <c r="AH232" s="1178"/>
      <c r="AI232" s="1178"/>
      <c r="AJ232" s="1178"/>
      <c r="AK232" s="1178"/>
      <c r="AL232" s="1178"/>
      <c r="AM232" s="1178"/>
      <c r="AN232" s="1178"/>
      <c r="AO232" s="1178"/>
      <c r="AP232" s="1178"/>
      <c r="AQ232" s="1178"/>
      <c r="AR232" s="1178"/>
      <c r="AS232" s="1178"/>
      <c r="AT232" s="1178"/>
      <c r="AU232" s="1178"/>
      <c r="AV232" s="1178"/>
      <c r="AW232" s="1178"/>
      <c r="AX232" s="1178"/>
      <c r="AY232" s="1178"/>
      <c r="AZ232" s="1178"/>
      <c r="BA232" s="1178"/>
      <c r="BB232" s="1178"/>
      <c r="BC232" s="1178"/>
      <c r="BD232" s="1178"/>
      <c r="BE232" s="1178"/>
      <c r="BF232" s="1178"/>
      <c r="BG232" s="1178"/>
      <c r="BH232" s="1178"/>
      <c r="BI232" s="1178"/>
      <c r="BJ232" s="1178"/>
      <c r="BK232" s="1178"/>
      <c r="BL232" s="1178"/>
      <c r="BM232" s="1178"/>
      <c r="BN232" s="1178"/>
      <c r="BO232" s="1178"/>
      <c r="BP232" s="1178"/>
      <c r="BQ232" s="1178"/>
      <c r="BR232" s="1178"/>
      <c r="BS232" s="1178"/>
      <c r="BT232" s="1178"/>
      <c r="BU232" s="1178"/>
      <c r="BV232" s="1178"/>
      <c r="BW232" s="1178"/>
      <c r="BX232" s="1178"/>
      <c r="BY232" s="1178"/>
      <c r="BZ232" s="1178"/>
      <c r="CA232" s="1178"/>
    </row>
    <row r="233" spans="1:79" ht="33.75" customHeight="1" thickBot="1">
      <c r="B233" s="1302" t="s">
        <v>811</v>
      </c>
      <c r="C233" s="1303" t="s">
        <v>812</v>
      </c>
      <c r="D233" s="1303" t="s">
        <v>813</v>
      </c>
      <c r="E233" s="1304" t="s">
        <v>814</v>
      </c>
      <c r="F233" s="1348" t="s">
        <v>815</v>
      </c>
      <c r="G233" s="1341">
        <v>2</v>
      </c>
      <c r="H233" s="1297"/>
      <c r="I233" s="1178"/>
      <c r="J233" s="1178"/>
      <c r="K233" s="1178"/>
      <c r="L233" s="1178"/>
      <c r="M233" s="1178"/>
      <c r="N233" s="1271"/>
      <c r="O233" s="1178"/>
      <c r="P233" s="1178"/>
      <c r="Q233" s="1178"/>
      <c r="R233" s="1178"/>
      <c r="S233" s="1178"/>
      <c r="T233" s="1178"/>
      <c r="U233" s="1178"/>
      <c r="V233" s="1178"/>
      <c r="W233" s="1178"/>
      <c r="X233" s="1178"/>
      <c r="Y233" s="1178"/>
      <c r="Z233" s="1178"/>
      <c r="AA233" s="1178"/>
      <c r="AB233" s="1178"/>
      <c r="AC233" s="1178"/>
      <c r="AD233" s="1178"/>
      <c r="AE233" s="1178"/>
      <c r="AF233" s="1178"/>
      <c r="AG233" s="1178"/>
      <c r="AH233" s="1178"/>
      <c r="AI233" s="1178"/>
      <c r="AJ233" s="1178"/>
      <c r="AK233" s="1178"/>
      <c r="AL233" s="1178"/>
      <c r="AM233" s="1178"/>
      <c r="AN233" s="1178"/>
      <c r="AO233" s="1178"/>
      <c r="AP233" s="1178"/>
      <c r="AQ233" s="1178"/>
      <c r="AR233" s="1178"/>
      <c r="AS233" s="1178"/>
      <c r="AT233" s="1178"/>
      <c r="AU233" s="1178"/>
      <c r="AV233" s="1178"/>
      <c r="AW233" s="1178"/>
      <c r="AX233" s="1178"/>
      <c r="AY233" s="1178"/>
      <c r="AZ233" s="1178"/>
      <c r="BA233" s="1178"/>
      <c r="BB233" s="1178"/>
      <c r="BC233" s="1178"/>
      <c r="BD233" s="1178"/>
      <c r="BE233" s="1178"/>
      <c r="BF233" s="1178"/>
      <c r="BG233" s="1178"/>
      <c r="BH233" s="1178"/>
      <c r="BI233" s="1178"/>
      <c r="BJ233" s="1178"/>
      <c r="BK233" s="1178"/>
      <c r="BL233" s="1178"/>
      <c r="BM233" s="1178"/>
      <c r="BN233" s="1178"/>
      <c r="BO233" s="1178"/>
      <c r="BP233" s="1178"/>
      <c r="BQ233" s="1178"/>
      <c r="BR233" s="1178"/>
      <c r="BS233" s="1178"/>
      <c r="BT233" s="1178"/>
      <c r="BU233" s="1178"/>
      <c r="BV233" s="1178"/>
      <c r="BW233" s="1178"/>
      <c r="BX233" s="1178"/>
      <c r="BY233" s="1178"/>
      <c r="BZ233" s="1178"/>
      <c r="CA233" s="1178"/>
    </row>
    <row r="234" spans="1:79" ht="21" customHeight="1">
      <c r="B234" s="1313" t="s">
        <v>817</v>
      </c>
      <c r="C234" s="1314">
        <v>1</v>
      </c>
      <c r="D234" s="1315">
        <v>1</v>
      </c>
      <c r="E234" s="1316">
        <v>1</v>
      </c>
      <c r="F234" s="1349"/>
      <c r="G234" s="1342"/>
      <c r="H234" s="1342"/>
      <c r="I234" s="1343"/>
      <c r="J234" s="1178"/>
      <c r="K234" s="1178"/>
      <c r="L234" s="1178"/>
      <c r="M234" s="1178"/>
      <c r="N234" s="1271"/>
      <c r="O234" s="1178"/>
      <c r="P234" s="1178"/>
      <c r="Q234" s="1178"/>
      <c r="R234" s="1178"/>
      <c r="S234" s="1178"/>
      <c r="T234" s="1178"/>
      <c r="U234" s="1178"/>
      <c r="V234" s="1178"/>
      <c r="W234" s="1178"/>
      <c r="X234" s="1178"/>
      <c r="Y234" s="1178"/>
      <c r="Z234" s="1178"/>
      <c r="AA234" s="1178"/>
      <c r="AB234" s="1178"/>
      <c r="AC234" s="1178"/>
      <c r="AD234" s="1178"/>
      <c r="AE234" s="1178"/>
      <c r="AF234" s="1178"/>
      <c r="AG234" s="1178"/>
      <c r="AH234" s="1178"/>
      <c r="AI234" s="1178"/>
      <c r="AJ234" s="1178"/>
      <c r="AK234" s="1178"/>
      <c r="AL234" s="1178"/>
      <c r="AM234" s="1178"/>
      <c r="AN234" s="1178"/>
      <c r="AO234" s="1178"/>
      <c r="AP234" s="1178"/>
      <c r="AQ234" s="1178"/>
      <c r="AR234" s="1178"/>
      <c r="AS234" s="1178"/>
      <c r="AT234" s="1178"/>
      <c r="AU234" s="1178"/>
      <c r="AV234" s="1178"/>
      <c r="AW234" s="1178"/>
      <c r="AX234" s="1178"/>
      <c r="AY234" s="1178"/>
      <c r="AZ234" s="1178"/>
      <c r="BA234" s="1178"/>
      <c r="BB234" s="1178"/>
      <c r="BC234" s="1178"/>
      <c r="BD234" s="1178"/>
      <c r="BE234" s="1178"/>
      <c r="BF234" s="1178"/>
      <c r="BG234" s="1178"/>
      <c r="BH234" s="1178"/>
      <c r="BI234" s="1178"/>
      <c r="BJ234" s="1178"/>
      <c r="BK234" s="1178"/>
      <c r="BL234" s="1178"/>
      <c r="BM234" s="1178"/>
      <c r="BN234" s="1178"/>
      <c r="BO234" s="1178"/>
      <c r="BP234" s="1178"/>
      <c r="BQ234" s="1178"/>
      <c r="BR234" s="1178"/>
      <c r="BS234" s="1178"/>
      <c r="BT234" s="1178"/>
      <c r="BU234" s="1178"/>
      <c r="BV234" s="1178"/>
      <c r="BW234" s="1178"/>
      <c r="BX234" s="1178"/>
      <c r="BY234" s="1178"/>
      <c r="BZ234" s="1178"/>
      <c r="CA234" s="1178"/>
    </row>
    <row r="235" spans="1:79" ht="20.25" customHeight="1">
      <c r="B235" s="1323" t="s">
        <v>819</v>
      </c>
      <c r="C235" s="1324">
        <v>2</v>
      </c>
      <c r="D235" s="1325">
        <v>1</v>
      </c>
      <c r="E235" s="1326">
        <v>2</v>
      </c>
      <c r="F235" s="1349"/>
      <c r="G235" s="1344"/>
      <c r="H235" s="1344"/>
      <c r="I235" s="1345"/>
      <c r="J235" s="1178"/>
      <c r="K235" s="1178"/>
      <c r="L235" s="1178"/>
      <c r="M235" s="1178"/>
      <c r="N235" s="1271"/>
      <c r="O235" s="1178"/>
      <c r="P235" s="1178"/>
      <c r="Q235" s="1178"/>
      <c r="R235" s="1178"/>
      <c r="S235" s="1178"/>
      <c r="T235" s="1178"/>
      <c r="U235" s="1178"/>
      <c r="V235" s="1178"/>
      <c r="W235" s="1178"/>
      <c r="X235" s="1178"/>
      <c r="Y235" s="1178"/>
      <c r="Z235" s="1178"/>
      <c r="AA235" s="1178"/>
      <c r="AB235" s="1178"/>
      <c r="AC235" s="1178"/>
      <c r="AD235" s="1178"/>
      <c r="AE235" s="1178"/>
      <c r="AF235" s="1178"/>
      <c r="AG235" s="1178"/>
      <c r="AH235" s="1178"/>
      <c r="AI235" s="1178"/>
      <c r="AJ235" s="1178"/>
      <c r="AK235" s="1178"/>
      <c r="AL235" s="1178"/>
      <c r="AM235" s="1178"/>
      <c r="AN235" s="1178"/>
      <c r="AO235" s="1178"/>
      <c r="AP235" s="1178"/>
      <c r="AQ235" s="1178"/>
      <c r="AR235" s="1178"/>
      <c r="AS235" s="1178"/>
      <c r="AT235" s="1178"/>
      <c r="AU235" s="1178"/>
      <c r="AV235" s="1178"/>
      <c r="AW235" s="1178"/>
      <c r="AX235" s="1178"/>
      <c r="AY235" s="1178"/>
      <c r="AZ235" s="1178"/>
      <c r="BA235" s="1178"/>
      <c r="BB235" s="1178"/>
      <c r="BC235" s="1178"/>
      <c r="BD235" s="1178"/>
      <c r="BE235" s="1178"/>
      <c r="BF235" s="1178"/>
      <c r="BG235" s="1178"/>
      <c r="BH235" s="1178"/>
      <c r="BI235" s="1178"/>
      <c r="BJ235" s="1178"/>
      <c r="BK235" s="1178"/>
      <c r="BL235" s="1178"/>
      <c r="BM235" s="1178"/>
      <c r="BN235" s="1178"/>
      <c r="BO235" s="1178"/>
      <c r="BP235" s="1178"/>
      <c r="BQ235" s="1178"/>
      <c r="BR235" s="1178"/>
      <c r="BS235" s="1178"/>
      <c r="BT235" s="1178"/>
      <c r="BU235" s="1178"/>
      <c r="BV235" s="1178"/>
      <c r="BW235" s="1178"/>
      <c r="BX235" s="1178"/>
      <c r="BY235" s="1178"/>
      <c r="BZ235" s="1178"/>
      <c r="CA235" s="1178"/>
    </row>
    <row r="236" spans="1:79" ht="20.25" customHeight="1" thickBot="1">
      <c r="B236" s="1329" t="s">
        <v>821</v>
      </c>
      <c r="C236" s="1330">
        <v>4</v>
      </c>
      <c r="D236" s="1331">
        <v>1</v>
      </c>
      <c r="E236" s="1332">
        <v>4</v>
      </c>
      <c r="F236" s="1350"/>
      <c r="G236" s="1346"/>
      <c r="H236" s="1346"/>
      <c r="I236" s="1347"/>
      <c r="J236" s="1178"/>
      <c r="K236" s="1178"/>
      <c r="L236" s="1178"/>
      <c r="M236" s="1178"/>
      <c r="N236" s="1271"/>
      <c r="O236" s="1178"/>
      <c r="P236" s="1178"/>
      <c r="Q236" s="1178"/>
      <c r="R236" s="1178"/>
      <c r="S236" s="1178"/>
      <c r="T236" s="1178"/>
      <c r="U236" s="1178"/>
      <c r="V236" s="1178"/>
      <c r="W236" s="1178"/>
      <c r="X236" s="1178"/>
      <c r="Y236" s="1178"/>
      <c r="Z236" s="1178"/>
      <c r="AA236" s="1178"/>
      <c r="AB236" s="1178"/>
      <c r="AC236" s="1178"/>
      <c r="AD236" s="1178"/>
      <c r="AE236" s="1178"/>
      <c r="AF236" s="1178"/>
      <c r="AG236" s="1178"/>
      <c r="AH236" s="1178"/>
      <c r="AI236" s="1178"/>
      <c r="AJ236" s="1178"/>
      <c r="AK236" s="1178"/>
      <c r="AL236" s="1178"/>
      <c r="AM236" s="1178"/>
      <c r="AN236" s="1178"/>
      <c r="AO236" s="1178"/>
      <c r="AP236" s="1178"/>
      <c r="AQ236" s="1178"/>
      <c r="AR236" s="1178"/>
      <c r="AS236" s="1178"/>
      <c r="AT236" s="1178"/>
      <c r="AU236" s="1178"/>
      <c r="AV236" s="1178"/>
      <c r="AW236" s="1178"/>
      <c r="AX236" s="1178"/>
      <c r="AY236" s="1178"/>
      <c r="AZ236" s="1178"/>
      <c r="BA236" s="1178"/>
      <c r="BB236" s="1178"/>
      <c r="BC236" s="1178"/>
      <c r="BD236" s="1178"/>
      <c r="BE236" s="1178"/>
      <c r="BF236" s="1178"/>
      <c r="BG236" s="1178"/>
      <c r="BH236" s="1178"/>
      <c r="BI236" s="1178"/>
      <c r="BJ236" s="1178"/>
      <c r="BK236" s="1178"/>
      <c r="BL236" s="1178"/>
      <c r="BM236" s="1178"/>
      <c r="BN236" s="1178"/>
      <c r="BO236" s="1178"/>
      <c r="BP236" s="1178"/>
      <c r="BQ236" s="1178"/>
      <c r="BR236" s="1178"/>
      <c r="BS236" s="1178"/>
      <c r="BT236" s="1178"/>
      <c r="BU236" s="1178"/>
      <c r="BV236" s="1178"/>
      <c r="BW236" s="1178"/>
      <c r="BX236" s="1178"/>
      <c r="BY236" s="1178"/>
      <c r="BZ236" s="1178"/>
      <c r="CA236" s="1178"/>
    </row>
    <row r="237" spans="1:79" ht="9" customHeight="1">
      <c r="B237" s="1339"/>
      <c r="C237" s="1340"/>
      <c r="D237" s="1340"/>
      <c r="E237" s="1340"/>
      <c r="F237" s="1376"/>
      <c r="G237" s="1297"/>
      <c r="H237" s="1297"/>
      <c r="I237" s="1178"/>
      <c r="J237" s="1178"/>
      <c r="K237" s="1178"/>
      <c r="L237" s="1178"/>
      <c r="M237" s="1178"/>
      <c r="N237" s="1271"/>
      <c r="O237" s="1178"/>
      <c r="P237" s="1178"/>
      <c r="Q237" s="1178"/>
      <c r="R237" s="1178"/>
      <c r="S237" s="1178"/>
      <c r="T237" s="1178"/>
      <c r="U237" s="1178"/>
      <c r="V237" s="1178"/>
      <c r="W237" s="1178"/>
      <c r="X237" s="1178"/>
      <c r="Y237" s="1178"/>
      <c r="Z237" s="1178"/>
      <c r="AA237" s="1178"/>
      <c r="AB237" s="1178"/>
      <c r="AC237" s="1178"/>
      <c r="AD237" s="1178"/>
      <c r="AE237" s="1178"/>
      <c r="AF237" s="1178"/>
      <c r="AG237" s="1178"/>
      <c r="AH237" s="1178"/>
      <c r="AI237" s="1178"/>
      <c r="AJ237" s="1178"/>
      <c r="AK237" s="1178"/>
      <c r="AL237" s="1178"/>
      <c r="AM237" s="1178"/>
      <c r="AN237" s="1178"/>
      <c r="AO237" s="1178"/>
      <c r="AP237" s="1178"/>
      <c r="AQ237" s="1178"/>
      <c r="AR237" s="1178"/>
      <c r="AS237" s="1178"/>
      <c r="AT237" s="1178"/>
      <c r="AU237" s="1178"/>
      <c r="AV237" s="1178"/>
      <c r="AW237" s="1178"/>
      <c r="AX237" s="1178"/>
      <c r="AY237" s="1178"/>
      <c r="AZ237" s="1178"/>
      <c r="BA237" s="1178"/>
      <c r="BB237" s="1178"/>
      <c r="BC237" s="1178"/>
      <c r="BD237" s="1178"/>
      <c r="BE237" s="1178"/>
      <c r="BF237" s="1178"/>
      <c r="BG237" s="1178"/>
      <c r="BH237" s="1178"/>
      <c r="BI237" s="1178"/>
      <c r="BJ237" s="1178"/>
      <c r="BK237" s="1178"/>
      <c r="BL237" s="1178"/>
      <c r="BM237" s="1178"/>
      <c r="BN237" s="1178"/>
      <c r="BO237" s="1178"/>
      <c r="BP237" s="1178"/>
      <c r="BQ237" s="1178"/>
      <c r="BR237" s="1178"/>
      <c r="BS237" s="1178"/>
      <c r="BT237" s="1178"/>
      <c r="BU237" s="1178"/>
      <c r="BV237" s="1178"/>
      <c r="BW237" s="1178"/>
      <c r="BX237" s="1178"/>
      <c r="BY237" s="1178"/>
      <c r="BZ237" s="1178"/>
      <c r="CA237" s="1178"/>
    </row>
    <row r="238" spans="1:79" ht="6.75" customHeight="1" thickBot="1">
      <c r="F238" s="1376"/>
      <c r="I238" s="1131"/>
      <c r="J238" s="1178"/>
      <c r="K238" s="1178"/>
      <c r="L238" s="1178"/>
      <c r="M238" s="1178"/>
      <c r="N238" s="1271"/>
      <c r="O238" s="1178"/>
      <c r="P238" s="1178"/>
      <c r="Q238" s="1178"/>
      <c r="R238" s="1178"/>
      <c r="S238" s="1178"/>
      <c r="T238" s="1178"/>
      <c r="U238" s="1178"/>
      <c r="V238" s="1178"/>
      <c r="W238" s="1178"/>
      <c r="X238" s="1178"/>
      <c r="Y238" s="1178"/>
      <c r="Z238" s="1178"/>
      <c r="AA238" s="1178"/>
      <c r="AB238" s="1178"/>
      <c r="AC238" s="1178"/>
      <c r="AD238" s="1178"/>
      <c r="AE238" s="1178"/>
      <c r="AF238" s="1178"/>
      <c r="AG238" s="1178"/>
      <c r="AH238" s="1178"/>
      <c r="AI238" s="1178"/>
      <c r="AJ238" s="1178"/>
      <c r="AK238" s="1178"/>
      <c r="AL238" s="1178"/>
      <c r="AM238" s="1178"/>
      <c r="AN238" s="1178"/>
      <c r="AO238" s="1178"/>
      <c r="AP238" s="1178"/>
      <c r="AQ238" s="1178"/>
      <c r="AR238" s="1178"/>
      <c r="AS238" s="1178"/>
      <c r="AT238" s="1178"/>
      <c r="AU238" s="1178"/>
      <c r="AV238" s="1178"/>
      <c r="AW238" s="1178"/>
      <c r="AX238" s="1178"/>
      <c r="AY238" s="1178"/>
      <c r="AZ238" s="1178"/>
      <c r="BA238" s="1178"/>
      <c r="BB238" s="1178"/>
      <c r="BC238" s="1178"/>
      <c r="BD238" s="1178"/>
      <c r="BE238" s="1178"/>
      <c r="BF238" s="1178"/>
      <c r="BG238" s="1178"/>
      <c r="BH238" s="1178"/>
      <c r="BI238" s="1178"/>
      <c r="BJ238" s="1178"/>
      <c r="BK238" s="1178"/>
      <c r="BL238" s="1178"/>
      <c r="BM238" s="1178"/>
      <c r="BN238" s="1178"/>
      <c r="BO238" s="1178"/>
      <c r="BP238" s="1178"/>
      <c r="BQ238" s="1178"/>
      <c r="BR238" s="1178"/>
      <c r="BS238" s="1178"/>
      <c r="BT238" s="1178"/>
      <c r="BU238" s="1178"/>
      <c r="BV238" s="1178"/>
      <c r="BW238" s="1178"/>
      <c r="BX238" s="1178"/>
      <c r="BY238" s="1178"/>
      <c r="BZ238" s="1178"/>
      <c r="CA238" s="1178"/>
    </row>
    <row r="239" spans="1:79" s="1285" customFormat="1" ht="23.25" customHeight="1" thickBot="1">
      <c r="A239" s="1278"/>
      <c r="B239" s="1279"/>
      <c r="C239" s="1280"/>
      <c r="D239" s="1280"/>
      <c r="E239" s="1281"/>
      <c r="F239" s="1282" t="s">
        <v>804</v>
      </c>
      <c r="G239" s="1283"/>
      <c r="H239" s="1282" t="s">
        <v>805</v>
      </c>
      <c r="I239" s="1284"/>
      <c r="J239" s="1178"/>
      <c r="K239" s="1178"/>
      <c r="L239" s="1178"/>
      <c r="M239" s="1178"/>
      <c r="N239" s="1271"/>
      <c r="O239" s="1178"/>
      <c r="P239" s="1178"/>
      <c r="Q239" s="1178"/>
      <c r="R239" s="1178"/>
      <c r="S239" s="1178"/>
      <c r="T239" s="1178"/>
      <c r="U239" s="1178"/>
      <c r="V239" s="1178"/>
      <c r="W239" s="1178"/>
      <c r="X239" s="1178"/>
      <c r="Y239" s="1178"/>
      <c r="Z239" s="1178"/>
      <c r="AA239" s="1178"/>
      <c r="AB239" s="1178"/>
      <c r="AC239" s="1178"/>
      <c r="AD239" s="1178"/>
      <c r="AE239" s="1178"/>
      <c r="AF239" s="1178"/>
      <c r="AG239" s="1178"/>
      <c r="AH239" s="1178"/>
      <c r="AI239" s="1178"/>
      <c r="AJ239" s="1178"/>
      <c r="AK239" s="1178"/>
      <c r="AL239" s="1178"/>
      <c r="AM239" s="1178"/>
      <c r="AN239" s="1178"/>
      <c r="AO239" s="1178"/>
      <c r="AP239" s="1178"/>
      <c r="AQ239" s="1178"/>
      <c r="AR239" s="1178"/>
      <c r="AS239" s="1178"/>
      <c r="AT239" s="1178"/>
      <c r="AU239" s="1178"/>
      <c r="AV239" s="1178"/>
      <c r="AW239" s="1178"/>
      <c r="AX239" s="1178"/>
      <c r="AY239" s="1178"/>
      <c r="AZ239" s="1178"/>
      <c r="BA239" s="1178"/>
      <c r="BB239" s="1178"/>
      <c r="BC239" s="1178"/>
      <c r="BD239" s="1178"/>
      <c r="BE239" s="1178"/>
      <c r="BF239" s="1178"/>
      <c r="BG239" s="1178"/>
      <c r="BH239" s="1178"/>
      <c r="BI239" s="1178"/>
      <c r="BJ239" s="1178"/>
      <c r="BK239" s="1178"/>
      <c r="BL239" s="1178"/>
      <c r="BM239" s="1178"/>
      <c r="BN239" s="1178"/>
      <c r="BO239" s="1178"/>
      <c r="BP239" s="1178"/>
      <c r="BQ239" s="1178"/>
      <c r="BR239" s="1178"/>
      <c r="BS239" s="1178"/>
      <c r="BT239" s="1178"/>
      <c r="BU239" s="1178"/>
      <c r="BV239" s="1178"/>
      <c r="BW239" s="1178"/>
      <c r="BX239" s="1178"/>
      <c r="BY239" s="1178"/>
      <c r="BZ239" s="1178"/>
      <c r="CA239" s="1178"/>
    </row>
    <row r="240" spans="1:79" ht="54.6" customHeight="1" thickBot="1">
      <c r="B240" s="1286" t="s">
        <v>920</v>
      </c>
      <c r="C240" s="1287" t="s">
        <v>843</v>
      </c>
      <c r="D240" s="1287"/>
      <c r="E240" s="1288"/>
      <c r="F240" s="1289">
        <v>7</v>
      </c>
      <c r="G240" s="1290"/>
      <c r="H240" s="1291">
        <v>39</v>
      </c>
      <c r="I240" s="1292">
        <f>SUM(G245,G253,G261,G268,G276,G286,G294)</f>
        <v>26</v>
      </c>
      <c r="J240" s="1178"/>
      <c r="K240" s="1178"/>
      <c r="L240" s="1178"/>
      <c r="M240" s="1178"/>
      <c r="N240" s="1271"/>
      <c r="O240" s="1178"/>
      <c r="P240" s="1178"/>
      <c r="Q240" s="1178"/>
      <c r="R240" s="1178"/>
      <c r="S240" s="1178"/>
      <c r="T240" s="1178"/>
      <c r="U240" s="1178"/>
      <c r="V240" s="1178"/>
      <c r="W240" s="1178"/>
      <c r="X240" s="1178"/>
      <c r="Y240" s="1178"/>
      <c r="Z240" s="1178"/>
      <c r="AA240" s="1178"/>
      <c r="AB240" s="1178"/>
      <c r="AC240" s="1178"/>
      <c r="AD240" s="1178"/>
      <c r="AE240" s="1178"/>
      <c r="AF240" s="1178"/>
      <c r="AG240" s="1178"/>
      <c r="AH240" s="1178"/>
      <c r="AI240" s="1178"/>
      <c r="AJ240" s="1178"/>
      <c r="AK240" s="1178"/>
      <c r="AL240" s="1178"/>
      <c r="AM240" s="1178"/>
      <c r="AN240" s="1178"/>
      <c r="AO240" s="1178"/>
      <c r="AP240" s="1178"/>
      <c r="AQ240" s="1178"/>
      <c r="AR240" s="1178"/>
      <c r="AS240" s="1178"/>
      <c r="AT240" s="1178"/>
      <c r="AU240" s="1178"/>
      <c r="AV240" s="1178"/>
      <c r="AW240" s="1178"/>
      <c r="AX240" s="1178"/>
      <c r="AY240" s="1178"/>
      <c r="AZ240" s="1178"/>
      <c r="BA240" s="1178"/>
      <c r="BB240" s="1178"/>
      <c r="BC240" s="1178"/>
      <c r="BD240" s="1178"/>
      <c r="BE240" s="1178"/>
      <c r="BF240" s="1178"/>
      <c r="BG240" s="1178"/>
      <c r="BH240" s="1178"/>
      <c r="BI240" s="1178"/>
      <c r="BJ240" s="1178"/>
      <c r="BK240" s="1178"/>
      <c r="BL240" s="1178"/>
      <c r="BM240" s="1178"/>
      <c r="BN240" s="1178"/>
      <c r="BO240" s="1178"/>
      <c r="BP240" s="1178"/>
      <c r="BQ240" s="1178"/>
      <c r="BR240" s="1178"/>
      <c r="BS240" s="1178"/>
      <c r="BT240" s="1178"/>
      <c r="BU240" s="1178"/>
      <c r="BV240" s="1178"/>
      <c r="BW240" s="1178"/>
      <c r="BX240" s="1178"/>
      <c r="BY240" s="1178"/>
      <c r="BZ240" s="1178"/>
      <c r="CA240" s="1178"/>
    </row>
    <row r="241" spans="1:79" ht="6.75" customHeight="1">
      <c r="B241" s="1293"/>
      <c r="C241" s="1294"/>
      <c r="D241" s="1294"/>
      <c r="E241" s="1294"/>
      <c r="F241" s="1376"/>
      <c r="G241" s="1296"/>
      <c r="H241" s="1296"/>
      <c r="I241" s="1178"/>
      <c r="J241" s="1178"/>
      <c r="K241" s="1178"/>
      <c r="L241" s="1178"/>
      <c r="M241" s="1178"/>
      <c r="N241" s="1271"/>
      <c r="O241" s="1178"/>
      <c r="P241" s="1178"/>
      <c r="Q241" s="1178"/>
      <c r="R241" s="1178"/>
      <c r="S241" s="1178"/>
      <c r="T241" s="1178"/>
      <c r="U241" s="1178"/>
      <c r="V241" s="1178"/>
      <c r="W241" s="1178"/>
      <c r="X241" s="1178"/>
      <c r="Y241" s="1178"/>
      <c r="Z241" s="1178"/>
      <c r="AA241" s="1178"/>
      <c r="AB241" s="1178"/>
      <c r="AC241" s="1178"/>
      <c r="AD241" s="1178"/>
      <c r="AE241" s="1178"/>
      <c r="AF241" s="1178"/>
      <c r="AG241" s="1178"/>
      <c r="AH241" s="1178"/>
      <c r="AI241" s="1178"/>
      <c r="AJ241" s="1178"/>
      <c r="AK241" s="1178"/>
      <c r="AL241" s="1178"/>
      <c r="AM241" s="1178"/>
      <c r="AN241" s="1178"/>
      <c r="AO241" s="1178"/>
      <c r="AP241" s="1178"/>
      <c r="AQ241" s="1178"/>
      <c r="AR241" s="1178"/>
      <c r="AS241" s="1178"/>
      <c r="AT241" s="1178"/>
      <c r="AU241" s="1178"/>
      <c r="AV241" s="1178"/>
      <c r="AW241" s="1178"/>
      <c r="AX241" s="1178"/>
      <c r="AY241" s="1178"/>
      <c r="AZ241" s="1178"/>
      <c r="BA241" s="1178"/>
      <c r="BB241" s="1178"/>
      <c r="BC241" s="1178"/>
      <c r="BD241" s="1178"/>
      <c r="BE241" s="1178"/>
      <c r="BF241" s="1178"/>
      <c r="BG241" s="1178"/>
      <c r="BH241" s="1178"/>
      <c r="BI241" s="1178"/>
      <c r="BJ241" s="1178"/>
      <c r="BK241" s="1178"/>
      <c r="BL241" s="1178"/>
      <c r="BM241" s="1178"/>
      <c r="BN241" s="1178"/>
      <c r="BO241" s="1178"/>
      <c r="BP241" s="1178"/>
      <c r="BQ241" s="1178"/>
      <c r="BR241" s="1178"/>
      <c r="BS241" s="1178"/>
      <c r="BT241" s="1178"/>
      <c r="BU241" s="1178"/>
      <c r="BV241" s="1178"/>
      <c r="BW241" s="1178"/>
      <c r="BX241" s="1178"/>
      <c r="BY241" s="1178"/>
      <c r="BZ241" s="1178"/>
      <c r="CA241" s="1178"/>
    </row>
    <row r="242" spans="1:79" ht="18" customHeight="1">
      <c r="A242" s="1253">
        <v>24</v>
      </c>
      <c r="B242" s="1293" t="s">
        <v>921</v>
      </c>
      <c r="C242" s="1294"/>
      <c r="D242" s="1294"/>
      <c r="E242" s="1294"/>
      <c r="F242" s="1376"/>
      <c r="G242" s="1297"/>
      <c r="H242" s="1297"/>
      <c r="I242" s="1178"/>
      <c r="J242" s="1178"/>
      <c r="K242" s="1178"/>
      <c r="L242" s="1178"/>
      <c r="M242" s="1178"/>
      <c r="N242" s="1271"/>
      <c r="O242" s="1178"/>
      <c r="P242" s="1178"/>
      <c r="Q242" s="1178"/>
      <c r="R242" s="1178"/>
      <c r="S242" s="1178"/>
      <c r="T242" s="1178"/>
      <c r="U242" s="1178"/>
      <c r="V242" s="1178"/>
      <c r="W242" s="1178"/>
      <c r="X242" s="1178"/>
      <c r="Y242" s="1178"/>
      <c r="Z242" s="1178"/>
      <c r="AA242" s="1178"/>
      <c r="AB242" s="1178"/>
      <c r="AC242" s="1178"/>
      <c r="AD242" s="1178"/>
      <c r="AE242" s="1178"/>
      <c r="AF242" s="1178"/>
      <c r="AG242" s="1178"/>
      <c r="AH242" s="1178"/>
      <c r="AI242" s="1178"/>
      <c r="AJ242" s="1178"/>
      <c r="AK242" s="1178"/>
      <c r="AL242" s="1178"/>
      <c r="AM242" s="1178"/>
      <c r="AN242" s="1178"/>
      <c r="AO242" s="1178"/>
      <c r="AP242" s="1178"/>
      <c r="AQ242" s="1178"/>
      <c r="AR242" s="1178"/>
      <c r="AS242" s="1178"/>
      <c r="AT242" s="1178"/>
      <c r="AU242" s="1178"/>
      <c r="AV242" s="1178"/>
      <c r="AW242" s="1178"/>
      <c r="AX242" s="1178"/>
      <c r="AY242" s="1178"/>
      <c r="AZ242" s="1178"/>
      <c r="BA242" s="1178"/>
      <c r="BB242" s="1178"/>
      <c r="BC242" s="1178"/>
      <c r="BD242" s="1178"/>
      <c r="BE242" s="1178"/>
      <c r="BF242" s="1178"/>
      <c r="BG242" s="1178"/>
      <c r="BH242" s="1178"/>
      <c r="BI242" s="1178"/>
      <c r="BJ242" s="1178"/>
      <c r="BK242" s="1178"/>
      <c r="BL242" s="1178"/>
      <c r="BM242" s="1178"/>
      <c r="BN242" s="1178"/>
      <c r="BO242" s="1178"/>
      <c r="BP242" s="1178"/>
      <c r="BQ242" s="1178"/>
      <c r="BR242" s="1178"/>
      <c r="BS242" s="1178"/>
      <c r="BT242" s="1178"/>
      <c r="BU242" s="1178"/>
      <c r="BV242" s="1178"/>
      <c r="BW242" s="1178"/>
      <c r="BX242" s="1178"/>
      <c r="BY242" s="1178"/>
      <c r="BZ242" s="1178"/>
      <c r="CA242" s="1178"/>
    </row>
    <row r="243" spans="1:79" ht="35.25" customHeight="1">
      <c r="B243" s="1298" t="s">
        <v>922</v>
      </c>
      <c r="C243" s="1299"/>
      <c r="D243" s="1299"/>
      <c r="E243" s="1300"/>
      <c r="F243" s="1376"/>
      <c r="G243" s="1297"/>
      <c r="H243" s="1297"/>
      <c r="I243" s="1178"/>
      <c r="J243" s="1178"/>
      <c r="K243" s="1178"/>
      <c r="L243" s="1178"/>
      <c r="M243" s="1178"/>
      <c r="N243" s="1271"/>
      <c r="O243" s="1178"/>
      <c r="P243" s="1178"/>
      <c r="Q243" s="1178"/>
      <c r="R243" s="1178"/>
      <c r="S243" s="1178"/>
      <c r="T243" s="1178"/>
      <c r="U243" s="1178"/>
      <c r="V243" s="1178"/>
      <c r="W243" s="1178"/>
      <c r="X243" s="1178"/>
      <c r="Y243" s="1178"/>
      <c r="Z243" s="1178"/>
      <c r="AA243" s="1178"/>
      <c r="AB243" s="1178"/>
      <c r="AC243" s="1178"/>
      <c r="AD243" s="1178"/>
      <c r="AE243" s="1178"/>
      <c r="AF243" s="1178"/>
      <c r="AG243" s="1178"/>
      <c r="AH243" s="1178"/>
      <c r="AI243" s="1178"/>
      <c r="AJ243" s="1178"/>
      <c r="AK243" s="1178"/>
      <c r="AL243" s="1178"/>
      <c r="AM243" s="1178"/>
      <c r="AN243" s="1178"/>
      <c r="AO243" s="1178"/>
      <c r="AP243" s="1178"/>
      <c r="AQ243" s="1178"/>
      <c r="AR243" s="1178"/>
      <c r="AS243" s="1178"/>
      <c r="AT243" s="1178"/>
      <c r="AU243" s="1178"/>
      <c r="AV243" s="1178"/>
      <c r="AW243" s="1178"/>
      <c r="AX243" s="1178"/>
      <c r="AY243" s="1178"/>
      <c r="AZ243" s="1178"/>
      <c r="BA243" s="1178"/>
      <c r="BB243" s="1178"/>
      <c r="BC243" s="1178"/>
      <c r="BD243" s="1178"/>
      <c r="BE243" s="1178"/>
      <c r="BF243" s="1178"/>
      <c r="BG243" s="1178"/>
      <c r="BH243" s="1178"/>
      <c r="BI243" s="1178"/>
      <c r="BJ243" s="1178"/>
      <c r="BK243" s="1178"/>
      <c r="BL243" s="1178"/>
      <c r="BM243" s="1178"/>
      <c r="BN243" s="1178"/>
      <c r="BO243" s="1178"/>
      <c r="BP243" s="1178"/>
      <c r="BQ243" s="1178"/>
      <c r="BR243" s="1178"/>
      <c r="BS243" s="1178"/>
      <c r="BT243" s="1178"/>
      <c r="BU243" s="1178"/>
      <c r="BV243" s="1178"/>
      <c r="BW243" s="1178"/>
      <c r="BX243" s="1178"/>
      <c r="BY243" s="1178"/>
      <c r="BZ243" s="1178"/>
      <c r="CA243" s="1178"/>
    </row>
    <row r="244" spans="1:79" ht="16.5" customHeight="1" thickBot="1">
      <c r="B244" s="1293" t="s">
        <v>841</v>
      </c>
      <c r="C244" s="1301"/>
      <c r="F244" s="1376"/>
      <c r="G244" s="1297"/>
      <c r="H244" s="1297"/>
      <c r="I244" s="1178"/>
      <c r="J244" s="1178"/>
      <c r="K244" s="1178"/>
      <c r="L244" s="1178"/>
      <c r="M244" s="1178"/>
      <c r="N244" s="1271"/>
      <c r="O244" s="1178"/>
      <c r="P244" s="1178"/>
      <c r="Q244" s="1178"/>
      <c r="R244" s="1178"/>
      <c r="S244" s="1178"/>
      <c r="T244" s="1178"/>
      <c r="U244" s="1178"/>
      <c r="V244" s="1178"/>
      <c r="W244" s="1178"/>
      <c r="X244" s="1178"/>
      <c r="Y244" s="1178"/>
      <c r="Z244" s="1178"/>
      <c r="AA244" s="1178"/>
      <c r="AB244" s="1178"/>
      <c r="AC244" s="1178"/>
      <c r="AD244" s="1178"/>
      <c r="AE244" s="1178"/>
      <c r="AF244" s="1178"/>
      <c r="AG244" s="1178"/>
      <c r="AH244" s="1178"/>
      <c r="AI244" s="1178"/>
      <c r="AJ244" s="1178"/>
      <c r="AK244" s="1178"/>
      <c r="AL244" s="1178"/>
      <c r="AM244" s="1178"/>
      <c r="AN244" s="1178"/>
      <c r="AO244" s="1178"/>
      <c r="AP244" s="1178"/>
      <c r="AQ244" s="1178"/>
      <c r="AR244" s="1178"/>
      <c r="AS244" s="1178"/>
      <c r="AT244" s="1178"/>
      <c r="AU244" s="1178"/>
      <c r="AV244" s="1178"/>
      <c r="AW244" s="1178"/>
      <c r="AX244" s="1178"/>
      <c r="AY244" s="1178"/>
      <c r="AZ244" s="1178"/>
      <c r="BA244" s="1178"/>
      <c r="BB244" s="1178"/>
      <c r="BC244" s="1178"/>
      <c r="BD244" s="1178"/>
      <c r="BE244" s="1178"/>
      <c r="BF244" s="1178"/>
      <c r="BG244" s="1178"/>
      <c r="BH244" s="1178"/>
      <c r="BI244" s="1178"/>
      <c r="BJ244" s="1178"/>
      <c r="BK244" s="1178"/>
      <c r="BL244" s="1178"/>
      <c r="BM244" s="1178"/>
      <c r="BN244" s="1178"/>
      <c r="BO244" s="1178"/>
      <c r="BP244" s="1178"/>
      <c r="BQ244" s="1178"/>
      <c r="BR244" s="1178"/>
      <c r="BS244" s="1178"/>
      <c r="BT244" s="1178"/>
      <c r="BU244" s="1178"/>
      <c r="BV244" s="1178"/>
      <c r="BW244" s="1178"/>
      <c r="BX244" s="1178"/>
      <c r="BY244" s="1178"/>
      <c r="BZ244" s="1178"/>
      <c r="CA244" s="1178"/>
    </row>
    <row r="245" spans="1:79" ht="33.75" customHeight="1" thickBot="1">
      <c r="B245" s="1302" t="s">
        <v>811</v>
      </c>
      <c r="C245" s="1303" t="s">
        <v>812</v>
      </c>
      <c r="D245" s="1303" t="s">
        <v>813</v>
      </c>
      <c r="E245" s="1304" t="s">
        <v>814</v>
      </c>
      <c r="F245" s="1348" t="s">
        <v>815</v>
      </c>
      <c r="G245" s="1341">
        <v>3</v>
      </c>
      <c r="H245" s="1297"/>
      <c r="I245" s="1178"/>
      <c r="J245" s="1178"/>
      <c r="K245" s="1178"/>
      <c r="L245" s="1178"/>
      <c r="M245" s="1178"/>
      <c r="N245" s="1271"/>
      <c r="O245" s="1178"/>
      <c r="P245" s="1178"/>
      <c r="Q245" s="1178"/>
      <c r="R245" s="1178"/>
      <c r="S245" s="1178"/>
      <c r="T245" s="1178"/>
      <c r="U245" s="1178"/>
      <c r="V245" s="1178"/>
      <c r="W245" s="1178"/>
      <c r="X245" s="1178"/>
      <c r="Y245" s="1178"/>
      <c r="Z245" s="1178"/>
      <c r="AA245" s="1178"/>
      <c r="AB245" s="1178"/>
      <c r="AC245" s="1178"/>
      <c r="AD245" s="1178"/>
      <c r="AE245" s="1178"/>
      <c r="AF245" s="1178"/>
      <c r="AG245" s="1178"/>
      <c r="AH245" s="1178"/>
      <c r="AI245" s="1178"/>
      <c r="AJ245" s="1178"/>
      <c r="AK245" s="1178"/>
      <c r="AL245" s="1178"/>
      <c r="AM245" s="1178"/>
      <c r="AN245" s="1178"/>
      <c r="AO245" s="1178"/>
      <c r="AP245" s="1178"/>
      <c r="AQ245" s="1178"/>
      <c r="AR245" s="1178"/>
      <c r="AS245" s="1178"/>
      <c r="AT245" s="1178"/>
      <c r="AU245" s="1178"/>
      <c r="AV245" s="1178"/>
      <c r="AW245" s="1178"/>
      <c r="AX245" s="1178"/>
      <c r="AY245" s="1178"/>
      <c r="AZ245" s="1178"/>
      <c r="BA245" s="1178"/>
      <c r="BB245" s="1178"/>
      <c r="BC245" s="1178"/>
      <c r="BD245" s="1178"/>
      <c r="BE245" s="1178"/>
      <c r="BF245" s="1178"/>
      <c r="BG245" s="1178"/>
      <c r="BH245" s="1178"/>
      <c r="BI245" s="1178"/>
      <c r="BJ245" s="1178"/>
      <c r="BK245" s="1178"/>
      <c r="BL245" s="1178"/>
      <c r="BM245" s="1178"/>
      <c r="BN245" s="1178"/>
      <c r="BO245" s="1178"/>
      <c r="BP245" s="1178"/>
      <c r="BQ245" s="1178"/>
      <c r="BR245" s="1178"/>
      <c r="BS245" s="1178"/>
      <c r="BT245" s="1178"/>
      <c r="BU245" s="1178"/>
      <c r="BV245" s="1178"/>
      <c r="BW245" s="1178"/>
      <c r="BX245" s="1178"/>
      <c r="BY245" s="1178"/>
      <c r="BZ245" s="1178"/>
      <c r="CA245" s="1178"/>
    </row>
    <row r="246" spans="1:79" ht="45.6" customHeight="1">
      <c r="B246" s="1313" t="s">
        <v>923</v>
      </c>
      <c r="C246" s="1314">
        <v>1</v>
      </c>
      <c r="D246" s="1315">
        <v>3</v>
      </c>
      <c r="E246" s="1316">
        <v>3</v>
      </c>
      <c r="F246" s="1349"/>
      <c r="G246" s="1342"/>
      <c r="H246" s="1342"/>
      <c r="I246" s="1343"/>
      <c r="J246" s="1178"/>
      <c r="K246" s="1178"/>
      <c r="L246" s="1178"/>
      <c r="M246" s="1178"/>
      <c r="N246" s="1271"/>
      <c r="O246" s="1178"/>
      <c r="P246" s="1178"/>
      <c r="Q246" s="1178"/>
      <c r="R246" s="1178"/>
      <c r="S246" s="1178"/>
      <c r="T246" s="1178"/>
      <c r="U246" s="1178"/>
      <c r="V246" s="1178"/>
      <c r="W246" s="1178"/>
      <c r="X246" s="1178"/>
      <c r="Y246" s="1178"/>
      <c r="Z246" s="1178"/>
      <c r="AA246" s="1178"/>
      <c r="AB246" s="1178"/>
      <c r="AC246" s="1178"/>
      <c r="AD246" s="1178"/>
      <c r="AE246" s="1178"/>
      <c r="AF246" s="1178"/>
      <c r="AG246" s="1178"/>
      <c r="AH246" s="1178"/>
      <c r="AI246" s="1178"/>
      <c r="AJ246" s="1178"/>
      <c r="AK246" s="1178"/>
      <c r="AL246" s="1178"/>
      <c r="AM246" s="1178"/>
      <c r="AN246" s="1178"/>
      <c r="AO246" s="1178"/>
      <c r="AP246" s="1178"/>
      <c r="AQ246" s="1178"/>
      <c r="AR246" s="1178"/>
      <c r="AS246" s="1178"/>
      <c r="AT246" s="1178"/>
      <c r="AU246" s="1178"/>
      <c r="AV246" s="1178"/>
      <c r="AW246" s="1178"/>
      <c r="AX246" s="1178"/>
      <c r="AY246" s="1178"/>
      <c r="AZ246" s="1178"/>
      <c r="BA246" s="1178"/>
      <c r="BB246" s="1178"/>
      <c r="BC246" s="1178"/>
      <c r="BD246" s="1178"/>
      <c r="BE246" s="1178"/>
      <c r="BF246" s="1178"/>
      <c r="BG246" s="1178"/>
      <c r="BH246" s="1178"/>
      <c r="BI246" s="1178"/>
      <c r="BJ246" s="1178"/>
      <c r="BK246" s="1178"/>
      <c r="BL246" s="1178"/>
      <c r="BM246" s="1178"/>
      <c r="BN246" s="1178"/>
      <c r="BO246" s="1178"/>
      <c r="BP246" s="1178"/>
      <c r="BQ246" s="1178"/>
      <c r="BR246" s="1178"/>
      <c r="BS246" s="1178"/>
      <c r="BT246" s="1178"/>
      <c r="BU246" s="1178"/>
      <c r="BV246" s="1178"/>
      <c r="BW246" s="1178"/>
      <c r="BX246" s="1178"/>
      <c r="BY246" s="1178"/>
      <c r="BZ246" s="1178"/>
      <c r="CA246" s="1178"/>
    </row>
    <row r="247" spans="1:79" ht="59.45" customHeight="1">
      <c r="B247" s="1323" t="s">
        <v>924</v>
      </c>
      <c r="C247" s="1324">
        <v>2</v>
      </c>
      <c r="D247" s="1325">
        <v>3</v>
      </c>
      <c r="E247" s="1326">
        <v>6</v>
      </c>
      <c r="F247" s="1349"/>
      <c r="G247" s="1344"/>
      <c r="H247" s="1344"/>
      <c r="I247" s="1345"/>
      <c r="J247" s="1178"/>
      <c r="K247" s="1178"/>
      <c r="L247" s="1178"/>
      <c r="M247" s="1178"/>
      <c r="N247" s="1271"/>
      <c r="O247" s="1178"/>
      <c r="P247" s="1178"/>
      <c r="Q247" s="1178"/>
      <c r="R247" s="1178"/>
      <c r="S247" s="1178"/>
      <c r="T247" s="1178"/>
      <c r="U247" s="1178"/>
      <c r="V247" s="1178"/>
      <c r="W247" s="1178"/>
      <c r="X247" s="1178"/>
      <c r="Y247" s="1178"/>
      <c r="Z247" s="1178"/>
      <c r="AA247" s="1178"/>
      <c r="AB247" s="1178"/>
      <c r="AC247" s="1178"/>
      <c r="AD247" s="1178"/>
      <c r="AE247" s="1178"/>
      <c r="AF247" s="1178"/>
      <c r="AG247" s="1178"/>
      <c r="AH247" s="1178"/>
      <c r="AI247" s="1178"/>
      <c r="AJ247" s="1178"/>
      <c r="AK247" s="1178"/>
      <c r="AL247" s="1178"/>
      <c r="AM247" s="1178"/>
      <c r="AN247" s="1178"/>
      <c r="AO247" s="1178"/>
      <c r="AP247" s="1178"/>
      <c r="AQ247" s="1178"/>
      <c r="AR247" s="1178"/>
      <c r="AS247" s="1178"/>
      <c r="AT247" s="1178"/>
      <c r="AU247" s="1178"/>
      <c r="AV247" s="1178"/>
      <c r="AW247" s="1178"/>
      <c r="AX247" s="1178"/>
      <c r="AY247" s="1178"/>
      <c r="AZ247" s="1178"/>
      <c r="BA247" s="1178"/>
      <c r="BB247" s="1178"/>
      <c r="BC247" s="1178"/>
      <c r="BD247" s="1178"/>
      <c r="BE247" s="1178"/>
      <c r="BF247" s="1178"/>
      <c r="BG247" s="1178"/>
      <c r="BH247" s="1178"/>
      <c r="BI247" s="1178"/>
      <c r="BJ247" s="1178"/>
      <c r="BK247" s="1178"/>
      <c r="BL247" s="1178"/>
      <c r="BM247" s="1178"/>
      <c r="BN247" s="1178"/>
      <c r="BO247" s="1178"/>
      <c r="BP247" s="1178"/>
      <c r="BQ247" s="1178"/>
      <c r="BR247" s="1178"/>
      <c r="BS247" s="1178"/>
      <c r="BT247" s="1178"/>
      <c r="BU247" s="1178"/>
      <c r="BV247" s="1178"/>
      <c r="BW247" s="1178"/>
      <c r="BX247" s="1178"/>
      <c r="BY247" s="1178"/>
      <c r="BZ247" s="1178"/>
      <c r="CA247" s="1178"/>
    </row>
    <row r="248" spans="1:79" ht="56.1" customHeight="1" thickBot="1">
      <c r="B248" s="1329" t="s">
        <v>925</v>
      </c>
      <c r="C248" s="1330">
        <v>3</v>
      </c>
      <c r="D248" s="1331">
        <v>3</v>
      </c>
      <c r="E248" s="1332">
        <v>9</v>
      </c>
      <c r="F248" s="1350"/>
      <c r="G248" s="1346"/>
      <c r="H248" s="1346"/>
      <c r="I248" s="1347"/>
      <c r="J248" s="1178"/>
      <c r="K248" s="1178"/>
      <c r="L248" s="1178"/>
      <c r="M248" s="1178"/>
      <c r="N248" s="1271"/>
      <c r="O248" s="1178"/>
      <c r="P248" s="1178"/>
      <c r="Q248" s="1178"/>
      <c r="R248" s="1178"/>
      <c r="S248" s="1178"/>
      <c r="T248" s="1178"/>
      <c r="U248" s="1178"/>
      <c r="V248" s="1178"/>
      <c r="W248" s="1178"/>
      <c r="X248" s="1178"/>
      <c r="Y248" s="1178"/>
      <c r="Z248" s="1178"/>
      <c r="AA248" s="1178"/>
      <c r="AB248" s="1178"/>
      <c r="AC248" s="1178"/>
      <c r="AD248" s="1178"/>
      <c r="AE248" s="1178"/>
      <c r="AF248" s="1178"/>
      <c r="AG248" s="1178"/>
      <c r="AH248" s="1178"/>
      <c r="AI248" s="1178"/>
      <c r="AJ248" s="1178"/>
      <c r="AK248" s="1178"/>
      <c r="AL248" s="1178"/>
      <c r="AM248" s="1178"/>
      <c r="AN248" s="1178"/>
      <c r="AO248" s="1178"/>
      <c r="AP248" s="1178"/>
      <c r="AQ248" s="1178"/>
      <c r="AR248" s="1178"/>
      <c r="AS248" s="1178"/>
      <c r="AT248" s="1178"/>
      <c r="AU248" s="1178"/>
      <c r="AV248" s="1178"/>
      <c r="AW248" s="1178"/>
      <c r="AX248" s="1178"/>
      <c r="AY248" s="1178"/>
      <c r="AZ248" s="1178"/>
      <c r="BA248" s="1178"/>
      <c r="BB248" s="1178"/>
      <c r="BC248" s="1178"/>
      <c r="BD248" s="1178"/>
      <c r="BE248" s="1178"/>
      <c r="BF248" s="1178"/>
      <c r="BG248" s="1178"/>
      <c r="BH248" s="1178"/>
      <c r="BI248" s="1178"/>
      <c r="BJ248" s="1178"/>
      <c r="BK248" s="1178"/>
      <c r="BL248" s="1178"/>
      <c r="BM248" s="1178"/>
      <c r="BN248" s="1178"/>
      <c r="BO248" s="1178"/>
      <c r="BP248" s="1178"/>
      <c r="BQ248" s="1178"/>
      <c r="BR248" s="1178"/>
      <c r="BS248" s="1178"/>
      <c r="BT248" s="1178"/>
      <c r="BU248" s="1178"/>
      <c r="BV248" s="1178"/>
      <c r="BW248" s="1178"/>
      <c r="BX248" s="1178"/>
      <c r="BY248" s="1178"/>
      <c r="BZ248" s="1178"/>
      <c r="CA248" s="1178"/>
    </row>
    <row r="249" spans="1:79" ht="9" customHeight="1">
      <c r="B249" s="1339"/>
      <c r="C249" s="1340"/>
      <c r="D249" s="1340"/>
      <c r="E249" s="1340"/>
      <c r="F249" s="1359"/>
      <c r="G249" s="1297"/>
      <c r="H249" s="1297"/>
      <c r="I249" s="1178"/>
      <c r="J249" s="1178"/>
      <c r="K249" s="1178"/>
      <c r="L249" s="1178"/>
      <c r="M249" s="1178"/>
      <c r="N249" s="1271"/>
      <c r="O249" s="1178"/>
      <c r="P249" s="1178"/>
      <c r="Q249" s="1178"/>
      <c r="R249" s="1178"/>
      <c r="S249" s="1178"/>
      <c r="T249" s="1178"/>
      <c r="U249" s="1178"/>
      <c r="V249" s="1178"/>
      <c r="W249" s="1178"/>
      <c r="X249" s="1178"/>
      <c r="Y249" s="1178"/>
      <c r="Z249" s="1178"/>
      <c r="AA249" s="1178"/>
      <c r="AB249" s="1178"/>
      <c r="AC249" s="1178"/>
      <c r="AD249" s="1178"/>
      <c r="AE249" s="1178"/>
      <c r="AF249" s="1178"/>
      <c r="AG249" s="1178"/>
      <c r="AH249" s="1178"/>
      <c r="AI249" s="1178"/>
      <c r="AJ249" s="1178"/>
      <c r="AK249" s="1178"/>
      <c r="AL249" s="1178"/>
      <c r="AM249" s="1178"/>
      <c r="AN249" s="1178"/>
      <c r="AO249" s="1178"/>
      <c r="AP249" s="1178"/>
      <c r="AQ249" s="1178"/>
      <c r="AR249" s="1178"/>
      <c r="AS249" s="1178"/>
      <c r="AT249" s="1178"/>
      <c r="AU249" s="1178"/>
      <c r="AV249" s="1178"/>
      <c r="AW249" s="1178"/>
      <c r="AX249" s="1178"/>
      <c r="AY249" s="1178"/>
      <c r="AZ249" s="1178"/>
      <c r="BA249" s="1178"/>
      <c r="BB249" s="1178"/>
      <c r="BC249" s="1178"/>
      <c r="BD249" s="1178"/>
      <c r="BE249" s="1178"/>
      <c r="BF249" s="1178"/>
      <c r="BG249" s="1178"/>
      <c r="BH249" s="1178"/>
      <c r="BI249" s="1178"/>
      <c r="BJ249" s="1178"/>
      <c r="BK249" s="1178"/>
      <c r="BL249" s="1178"/>
      <c r="BM249" s="1178"/>
      <c r="BN249" s="1178"/>
      <c r="BO249" s="1178"/>
      <c r="BP249" s="1178"/>
      <c r="BQ249" s="1178"/>
      <c r="BR249" s="1178"/>
      <c r="BS249" s="1178"/>
      <c r="BT249" s="1178"/>
      <c r="BU249" s="1178"/>
      <c r="BV249" s="1178"/>
      <c r="BW249" s="1178"/>
      <c r="BX249" s="1178"/>
      <c r="BY249" s="1178"/>
      <c r="BZ249" s="1178"/>
      <c r="CA249" s="1178"/>
    </row>
    <row r="250" spans="1:79" ht="18" customHeight="1">
      <c r="A250" s="1253">
        <v>25</v>
      </c>
      <c r="B250" s="1293" t="s">
        <v>926</v>
      </c>
      <c r="C250" s="1294"/>
      <c r="D250" s="1294"/>
      <c r="E250" s="1294"/>
      <c r="F250" s="1376"/>
      <c r="G250" s="1297"/>
      <c r="H250" s="1297"/>
      <c r="I250" s="1178"/>
      <c r="J250" s="1178"/>
      <c r="K250" s="1178"/>
      <c r="L250" s="1178"/>
      <c r="M250" s="1178"/>
      <c r="N250" s="1271"/>
      <c r="O250" s="1178"/>
      <c r="P250" s="1178"/>
      <c r="Q250" s="1178"/>
      <c r="R250" s="1178"/>
      <c r="S250" s="1178"/>
      <c r="T250" s="1178"/>
      <c r="U250" s="1178"/>
      <c r="V250" s="1178"/>
      <c r="W250" s="1178"/>
      <c r="X250" s="1178"/>
      <c r="Y250" s="1178"/>
      <c r="Z250" s="1178"/>
      <c r="AA250" s="1178"/>
      <c r="AB250" s="1178"/>
      <c r="AC250" s="1178"/>
      <c r="AD250" s="1178"/>
      <c r="AE250" s="1178"/>
      <c r="AF250" s="1178"/>
      <c r="AG250" s="1178"/>
      <c r="AH250" s="1178"/>
      <c r="AI250" s="1178"/>
      <c r="AJ250" s="1178"/>
      <c r="AK250" s="1178"/>
      <c r="AL250" s="1178"/>
      <c r="AM250" s="1178"/>
      <c r="AN250" s="1178"/>
      <c r="AO250" s="1178"/>
      <c r="AP250" s="1178"/>
      <c r="AQ250" s="1178"/>
      <c r="AR250" s="1178"/>
      <c r="AS250" s="1178"/>
      <c r="AT250" s="1178"/>
      <c r="AU250" s="1178"/>
      <c r="AV250" s="1178"/>
      <c r="AW250" s="1178"/>
      <c r="AX250" s="1178"/>
      <c r="AY250" s="1178"/>
      <c r="AZ250" s="1178"/>
      <c r="BA250" s="1178"/>
      <c r="BB250" s="1178"/>
      <c r="BC250" s="1178"/>
      <c r="BD250" s="1178"/>
      <c r="BE250" s="1178"/>
      <c r="BF250" s="1178"/>
      <c r="BG250" s="1178"/>
      <c r="BH250" s="1178"/>
      <c r="BI250" s="1178"/>
      <c r="BJ250" s="1178"/>
      <c r="BK250" s="1178"/>
      <c r="BL250" s="1178"/>
      <c r="BM250" s="1178"/>
      <c r="BN250" s="1178"/>
      <c r="BO250" s="1178"/>
      <c r="BP250" s="1178"/>
      <c r="BQ250" s="1178"/>
      <c r="BR250" s="1178"/>
      <c r="BS250" s="1178"/>
      <c r="BT250" s="1178"/>
      <c r="BU250" s="1178"/>
      <c r="BV250" s="1178"/>
      <c r="BW250" s="1178"/>
      <c r="BX250" s="1178"/>
      <c r="BY250" s="1178"/>
      <c r="BZ250" s="1178"/>
      <c r="CA250" s="1178"/>
    </row>
    <row r="251" spans="1:79" ht="35.25" customHeight="1">
      <c r="B251" s="1298" t="s">
        <v>927</v>
      </c>
      <c r="C251" s="1299"/>
      <c r="D251" s="1299"/>
      <c r="E251" s="1300"/>
      <c r="F251" s="1376"/>
      <c r="G251" s="1297"/>
      <c r="H251" s="1297"/>
      <c r="I251" s="1178"/>
      <c r="J251" s="1178"/>
      <c r="K251" s="1178"/>
      <c r="L251" s="1178"/>
      <c r="M251" s="1178"/>
      <c r="N251" s="1271"/>
      <c r="O251" s="1178"/>
      <c r="P251" s="1178"/>
      <c r="Q251" s="1178"/>
      <c r="R251" s="1178"/>
      <c r="S251" s="1178"/>
      <c r="T251" s="1178"/>
      <c r="U251" s="1178"/>
      <c r="V251" s="1178"/>
      <c r="W251" s="1178"/>
      <c r="X251" s="1178"/>
      <c r="Y251" s="1178"/>
      <c r="Z251" s="1178"/>
      <c r="AA251" s="1178"/>
      <c r="AB251" s="1178"/>
      <c r="AC251" s="1178"/>
      <c r="AD251" s="1178"/>
      <c r="AE251" s="1178"/>
      <c r="AF251" s="1178"/>
      <c r="AG251" s="1178"/>
      <c r="AH251" s="1178"/>
      <c r="AI251" s="1178"/>
      <c r="AJ251" s="1178"/>
      <c r="AK251" s="1178"/>
      <c r="AL251" s="1178"/>
      <c r="AM251" s="1178"/>
      <c r="AN251" s="1178"/>
      <c r="AO251" s="1178"/>
      <c r="AP251" s="1178"/>
      <c r="AQ251" s="1178"/>
      <c r="AR251" s="1178"/>
      <c r="AS251" s="1178"/>
      <c r="AT251" s="1178"/>
      <c r="AU251" s="1178"/>
      <c r="AV251" s="1178"/>
      <c r="AW251" s="1178"/>
      <c r="AX251" s="1178"/>
      <c r="AY251" s="1178"/>
      <c r="AZ251" s="1178"/>
      <c r="BA251" s="1178"/>
      <c r="BB251" s="1178"/>
      <c r="BC251" s="1178"/>
      <c r="BD251" s="1178"/>
      <c r="BE251" s="1178"/>
      <c r="BF251" s="1178"/>
      <c r="BG251" s="1178"/>
      <c r="BH251" s="1178"/>
      <c r="BI251" s="1178"/>
      <c r="BJ251" s="1178"/>
      <c r="BK251" s="1178"/>
      <c r="BL251" s="1178"/>
      <c r="BM251" s="1178"/>
      <c r="BN251" s="1178"/>
      <c r="BO251" s="1178"/>
      <c r="BP251" s="1178"/>
      <c r="BQ251" s="1178"/>
      <c r="BR251" s="1178"/>
      <c r="BS251" s="1178"/>
      <c r="BT251" s="1178"/>
      <c r="BU251" s="1178"/>
      <c r="BV251" s="1178"/>
      <c r="BW251" s="1178"/>
      <c r="BX251" s="1178"/>
      <c r="BY251" s="1178"/>
      <c r="BZ251" s="1178"/>
      <c r="CA251" s="1178"/>
    </row>
    <row r="252" spans="1:79" ht="16.5" customHeight="1" thickBot="1">
      <c r="B252" s="1293" t="s">
        <v>841</v>
      </c>
      <c r="C252" s="1301"/>
      <c r="F252" s="1376"/>
      <c r="G252" s="1297"/>
      <c r="H252" s="1297"/>
      <c r="I252" s="1178"/>
      <c r="J252" s="1178"/>
      <c r="K252" s="1178"/>
      <c r="L252" s="1178"/>
      <c r="M252" s="1178"/>
      <c r="N252" s="1271"/>
      <c r="O252" s="1178"/>
      <c r="P252" s="1178"/>
      <c r="Q252" s="1178"/>
      <c r="R252" s="1178"/>
      <c r="S252" s="1178"/>
      <c r="T252" s="1178"/>
      <c r="U252" s="1178"/>
      <c r="V252" s="1178"/>
      <c r="W252" s="1178"/>
      <c r="X252" s="1178"/>
      <c r="Y252" s="1178"/>
      <c r="Z252" s="1178"/>
      <c r="AA252" s="1178"/>
      <c r="AB252" s="1178"/>
      <c r="AC252" s="1178"/>
      <c r="AD252" s="1178"/>
      <c r="AE252" s="1178"/>
      <c r="AF252" s="1178"/>
      <c r="AG252" s="1178"/>
      <c r="AH252" s="1178"/>
      <c r="AI252" s="1178"/>
      <c r="AJ252" s="1178"/>
      <c r="AK252" s="1178"/>
      <c r="AL252" s="1178"/>
      <c r="AM252" s="1178"/>
      <c r="AN252" s="1178"/>
      <c r="AO252" s="1178"/>
      <c r="AP252" s="1178"/>
      <c r="AQ252" s="1178"/>
      <c r="AR252" s="1178"/>
      <c r="AS252" s="1178"/>
      <c r="AT252" s="1178"/>
      <c r="AU252" s="1178"/>
      <c r="AV252" s="1178"/>
      <c r="AW252" s="1178"/>
      <c r="AX252" s="1178"/>
      <c r="AY252" s="1178"/>
      <c r="AZ252" s="1178"/>
      <c r="BA252" s="1178"/>
      <c r="BB252" s="1178"/>
      <c r="BC252" s="1178"/>
      <c r="BD252" s="1178"/>
      <c r="BE252" s="1178"/>
      <c r="BF252" s="1178"/>
      <c r="BG252" s="1178"/>
      <c r="BH252" s="1178"/>
      <c r="BI252" s="1178"/>
      <c r="BJ252" s="1178"/>
      <c r="BK252" s="1178"/>
      <c r="BL252" s="1178"/>
      <c r="BM252" s="1178"/>
      <c r="BN252" s="1178"/>
      <c r="BO252" s="1178"/>
      <c r="BP252" s="1178"/>
      <c r="BQ252" s="1178"/>
      <c r="BR252" s="1178"/>
      <c r="BS252" s="1178"/>
      <c r="BT252" s="1178"/>
      <c r="BU252" s="1178"/>
      <c r="BV252" s="1178"/>
      <c r="BW252" s="1178"/>
      <c r="BX252" s="1178"/>
      <c r="BY252" s="1178"/>
      <c r="BZ252" s="1178"/>
      <c r="CA252" s="1178"/>
    </row>
    <row r="253" spans="1:79" ht="33.75" customHeight="1" thickBot="1">
      <c r="B253" s="1302" t="s">
        <v>811</v>
      </c>
      <c r="C253" s="1303" t="s">
        <v>812</v>
      </c>
      <c r="D253" s="1303" t="s">
        <v>813</v>
      </c>
      <c r="E253" s="1304" t="s">
        <v>814</v>
      </c>
      <c r="F253" s="1348" t="s">
        <v>815</v>
      </c>
      <c r="G253" s="1341">
        <v>2</v>
      </c>
      <c r="H253" s="1297"/>
      <c r="I253" s="1178"/>
      <c r="J253" s="1178"/>
      <c r="K253" s="1178"/>
      <c r="L253" s="1178"/>
      <c r="M253" s="1178"/>
      <c r="N253" s="1271"/>
      <c r="O253" s="1178"/>
      <c r="P253" s="1178"/>
      <c r="Q253" s="1178"/>
      <c r="R253" s="1178"/>
      <c r="S253" s="1178"/>
      <c r="T253" s="1178"/>
      <c r="U253" s="1178"/>
      <c r="V253" s="1178"/>
      <c r="W253" s="1178"/>
      <c r="X253" s="1178"/>
      <c r="Y253" s="1178"/>
      <c r="Z253" s="1178"/>
      <c r="AA253" s="1178"/>
      <c r="AB253" s="1178"/>
      <c r="AC253" s="1178"/>
      <c r="AD253" s="1178"/>
      <c r="AE253" s="1178"/>
      <c r="AF253" s="1178"/>
      <c r="AG253" s="1178"/>
      <c r="AH253" s="1178"/>
      <c r="AI253" s="1178"/>
      <c r="AJ253" s="1178"/>
      <c r="AK253" s="1178"/>
      <c r="AL253" s="1178"/>
      <c r="AM253" s="1178"/>
      <c r="AN253" s="1178"/>
      <c r="AO253" s="1178"/>
      <c r="AP253" s="1178"/>
      <c r="AQ253" s="1178"/>
      <c r="AR253" s="1178"/>
      <c r="AS253" s="1178"/>
      <c r="AT253" s="1178"/>
      <c r="AU253" s="1178"/>
      <c r="AV253" s="1178"/>
      <c r="AW253" s="1178"/>
      <c r="AX253" s="1178"/>
      <c r="AY253" s="1178"/>
      <c r="AZ253" s="1178"/>
      <c r="BA253" s="1178"/>
      <c r="BB253" s="1178"/>
      <c r="BC253" s="1178"/>
      <c r="BD253" s="1178"/>
      <c r="BE253" s="1178"/>
      <c r="BF253" s="1178"/>
      <c r="BG253" s="1178"/>
      <c r="BH253" s="1178"/>
      <c r="BI253" s="1178"/>
      <c r="BJ253" s="1178"/>
      <c r="BK253" s="1178"/>
      <c r="BL253" s="1178"/>
      <c r="BM253" s="1178"/>
      <c r="BN253" s="1178"/>
      <c r="BO253" s="1178"/>
      <c r="BP253" s="1178"/>
      <c r="BQ253" s="1178"/>
      <c r="BR253" s="1178"/>
      <c r="BS253" s="1178"/>
      <c r="BT253" s="1178"/>
      <c r="BU253" s="1178"/>
      <c r="BV253" s="1178"/>
      <c r="BW253" s="1178"/>
      <c r="BX253" s="1178"/>
      <c r="BY253" s="1178"/>
      <c r="BZ253" s="1178"/>
      <c r="CA253" s="1178"/>
    </row>
    <row r="254" spans="1:79" ht="41.45" customHeight="1">
      <c r="B254" s="1313" t="s">
        <v>928</v>
      </c>
      <c r="C254" s="1314">
        <v>0</v>
      </c>
      <c r="D254" s="1315">
        <v>2</v>
      </c>
      <c r="E254" s="1316">
        <v>0</v>
      </c>
      <c r="F254" s="1349"/>
      <c r="G254" s="1342"/>
      <c r="H254" s="1342"/>
      <c r="I254" s="1343"/>
      <c r="J254" s="1178"/>
      <c r="K254" s="1178"/>
      <c r="L254" s="1178"/>
      <c r="M254" s="1178"/>
      <c r="N254" s="1271"/>
      <c r="O254" s="1178"/>
      <c r="P254" s="1178"/>
      <c r="Q254" s="1178"/>
      <c r="R254" s="1178"/>
      <c r="S254" s="1178"/>
      <c r="T254" s="1178"/>
      <c r="U254" s="1178"/>
      <c r="V254" s="1178"/>
      <c r="W254" s="1178"/>
      <c r="X254" s="1178"/>
      <c r="Y254" s="1178"/>
      <c r="Z254" s="1178"/>
      <c r="AA254" s="1178"/>
      <c r="AB254" s="1178"/>
      <c r="AC254" s="1178"/>
      <c r="AD254" s="1178"/>
      <c r="AE254" s="1178"/>
      <c r="AF254" s="1178"/>
      <c r="AG254" s="1178"/>
      <c r="AH254" s="1178"/>
      <c r="AI254" s="1178"/>
      <c r="AJ254" s="1178"/>
      <c r="AK254" s="1178"/>
      <c r="AL254" s="1178"/>
      <c r="AM254" s="1178"/>
      <c r="AN254" s="1178"/>
      <c r="AO254" s="1178"/>
      <c r="AP254" s="1178"/>
      <c r="AQ254" s="1178"/>
      <c r="AR254" s="1178"/>
      <c r="AS254" s="1178"/>
      <c r="AT254" s="1178"/>
      <c r="AU254" s="1178"/>
      <c r="AV254" s="1178"/>
      <c r="AW254" s="1178"/>
      <c r="AX254" s="1178"/>
      <c r="AY254" s="1178"/>
      <c r="AZ254" s="1178"/>
      <c r="BA254" s="1178"/>
      <c r="BB254" s="1178"/>
      <c r="BC254" s="1178"/>
      <c r="BD254" s="1178"/>
      <c r="BE254" s="1178"/>
      <c r="BF254" s="1178"/>
      <c r="BG254" s="1178"/>
      <c r="BH254" s="1178"/>
      <c r="BI254" s="1178"/>
      <c r="BJ254" s="1178"/>
      <c r="BK254" s="1178"/>
      <c r="BL254" s="1178"/>
      <c r="BM254" s="1178"/>
      <c r="BN254" s="1178"/>
      <c r="BO254" s="1178"/>
      <c r="BP254" s="1178"/>
      <c r="BQ254" s="1178"/>
      <c r="BR254" s="1178"/>
      <c r="BS254" s="1178"/>
      <c r="BT254" s="1178"/>
      <c r="BU254" s="1178"/>
      <c r="BV254" s="1178"/>
      <c r="BW254" s="1178"/>
      <c r="BX254" s="1178"/>
      <c r="BY254" s="1178"/>
      <c r="BZ254" s="1178"/>
      <c r="CA254" s="1178"/>
    </row>
    <row r="255" spans="1:79" ht="48.6" customHeight="1">
      <c r="B255" s="1323" t="s">
        <v>929</v>
      </c>
      <c r="C255" s="1324">
        <v>1</v>
      </c>
      <c r="D255" s="1325">
        <v>2</v>
      </c>
      <c r="E255" s="1326">
        <v>2</v>
      </c>
      <c r="F255" s="1349"/>
      <c r="G255" s="1344"/>
      <c r="H255" s="1344"/>
      <c r="I255" s="1345"/>
      <c r="J255" s="1178"/>
      <c r="K255" s="1178"/>
      <c r="L255" s="1178"/>
      <c r="M255" s="1178"/>
      <c r="N255" s="1271"/>
      <c r="O255" s="1178"/>
      <c r="P255" s="1178"/>
      <c r="Q255" s="1178"/>
      <c r="R255" s="1178"/>
      <c r="S255" s="1178"/>
      <c r="T255" s="1178"/>
      <c r="U255" s="1178"/>
      <c r="V255" s="1178"/>
      <c r="W255" s="1178"/>
      <c r="X255" s="1178"/>
      <c r="Y255" s="1178"/>
      <c r="Z255" s="1178"/>
      <c r="AA255" s="1178"/>
      <c r="AB255" s="1178"/>
      <c r="AC255" s="1178"/>
      <c r="AD255" s="1178"/>
      <c r="AE255" s="1178"/>
      <c r="AF255" s="1178"/>
      <c r="AG255" s="1178"/>
      <c r="AH255" s="1178"/>
      <c r="AI255" s="1178"/>
      <c r="AJ255" s="1178"/>
      <c r="AK255" s="1178"/>
      <c r="AL255" s="1178"/>
      <c r="AM255" s="1178"/>
      <c r="AN255" s="1178"/>
      <c r="AO255" s="1178"/>
      <c r="AP255" s="1178"/>
      <c r="AQ255" s="1178"/>
      <c r="AR255" s="1178"/>
      <c r="AS255" s="1178"/>
      <c r="AT255" s="1178"/>
      <c r="AU255" s="1178"/>
      <c r="AV255" s="1178"/>
      <c r="AW255" s="1178"/>
      <c r="AX255" s="1178"/>
      <c r="AY255" s="1178"/>
      <c r="AZ255" s="1178"/>
      <c r="BA255" s="1178"/>
      <c r="BB255" s="1178"/>
      <c r="BC255" s="1178"/>
      <c r="BD255" s="1178"/>
      <c r="BE255" s="1178"/>
      <c r="BF255" s="1178"/>
      <c r="BG255" s="1178"/>
      <c r="BH255" s="1178"/>
      <c r="BI255" s="1178"/>
      <c r="BJ255" s="1178"/>
      <c r="BK255" s="1178"/>
      <c r="BL255" s="1178"/>
      <c r="BM255" s="1178"/>
      <c r="BN255" s="1178"/>
      <c r="BO255" s="1178"/>
      <c r="BP255" s="1178"/>
      <c r="BQ255" s="1178"/>
      <c r="BR255" s="1178"/>
      <c r="BS255" s="1178"/>
      <c r="BT255" s="1178"/>
      <c r="BU255" s="1178"/>
      <c r="BV255" s="1178"/>
      <c r="BW255" s="1178"/>
      <c r="BX255" s="1178"/>
      <c r="BY255" s="1178"/>
      <c r="BZ255" s="1178"/>
      <c r="CA255" s="1178"/>
    </row>
    <row r="256" spans="1:79" ht="48.6" customHeight="1" thickBot="1">
      <c r="B256" s="1329" t="s">
        <v>930</v>
      </c>
      <c r="C256" s="1330">
        <v>2</v>
      </c>
      <c r="D256" s="1331">
        <v>2</v>
      </c>
      <c r="E256" s="1332">
        <v>4</v>
      </c>
      <c r="F256" s="1350"/>
      <c r="G256" s="1346"/>
      <c r="H256" s="1346"/>
      <c r="I256" s="1347"/>
      <c r="J256" s="1178"/>
      <c r="K256" s="1178"/>
      <c r="L256" s="1178"/>
      <c r="M256" s="1178"/>
      <c r="N256" s="1271"/>
      <c r="O256" s="1178"/>
      <c r="P256" s="1178"/>
      <c r="Q256" s="1178"/>
      <c r="R256" s="1178"/>
      <c r="S256" s="1178"/>
      <c r="T256" s="1178"/>
      <c r="U256" s="1178"/>
      <c r="V256" s="1178"/>
      <c r="W256" s="1178"/>
      <c r="X256" s="1178"/>
      <c r="Y256" s="1178"/>
      <c r="Z256" s="1178"/>
      <c r="AA256" s="1178"/>
      <c r="AB256" s="1178"/>
      <c r="AC256" s="1178"/>
      <c r="AD256" s="1178"/>
      <c r="AE256" s="1178"/>
      <c r="AF256" s="1178"/>
      <c r="AG256" s="1178"/>
      <c r="AH256" s="1178"/>
      <c r="AI256" s="1178"/>
      <c r="AJ256" s="1178"/>
      <c r="AK256" s="1178"/>
      <c r="AL256" s="1178"/>
      <c r="AM256" s="1178"/>
      <c r="AN256" s="1178"/>
      <c r="AO256" s="1178"/>
      <c r="AP256" s="1178"/>
      <c r="AQ256" s="1178"/>
      <c r="AR256" s="1178"/>
      <c r="AS256" s="1178"/>
      <c r="AT256" s="1178"/>
      <c r="AU256" s="1178"/>
      <c r="AV256" s="1178"/>
      <c r="AW256" s="1178"/>
      <c r="AX256" s="1178"/>
      <c r="AY256" s="1178"/>
      <c r="AZ256" s="1178"/>
      <c r="BA256" s="1178"/>
      <c r="BB256" s="1178"/>
      <c r="BC256" s="1178"/>
      <c r="BD256" s="1178"/>
      <c r="BE256" s="1178"/>
      <c r="BF256" s="1178"/>
      <c r="BG256" s="1178"/>
      <c r="BH256" s="1178"/>
      <c r="BI256" s="1178"/>
      <c r="BJ256" s="1178"/>
      <c r="BK256" s="1178"/>
      <c r="BL256" s="1178"/>
      <c r="BM256" s="1178"/>
      <c r="BN256" s="1178"/>
      <c r="BO256" s="1178"/>
      <c r="BP256" s="1178"/>
      <c r="BQ256" s="1178"/>
      <c r="BR256" s="1178"/>
      <c r="BS256" s="1178"/>
      <c r="BT256" s="1178"/>
      <c r="BU256" s="1178"/>
      <c r="BV256" s="1178"/>
      <c r="BW256" s="1178"/>
      <c r="BX256" s="1178"/>
      <c r="BY256" s="1178"/>
      <c r="BZ256" s="1178"/>
      <c r="CA256" s="1178"/>
    </row>
    <row r="257" spans="1:79" ht="9" customHeight="1">
      <c r="B257" s="1339"/>
      <c r="C257" s="1340"/>
      <c r="D257" s="1340"/>
      <c r="E257" s="1340"/>
      <c r="F257" s="1376"/>
      <c r="G257" s="1297"/>
      <c r="H257" s="1297"/>
      <c r="I257" s="1178"/>
      <c r="J257" s="1178"/>
      <c r="K257" s="1178"/>
      <c r="L257" s="1178"/>
      <c r="M257" s="1178"/>
      <c r="N257" s="1271"/>
      <c r="O257" s="1178"/>
      <c r="P257" s="1178"/>
      <c r="Q257" s="1178"/>
      <c r="R257" s="1178"/>
      <c r="S257" s="1178"/>
      <c r="T257" s="1178"/>
      <c r="U257" s="1178"/>
      <c r="V257" s="1178"/>
      <c r="W257" s="1178"/>
      <c r="X257" s="1178"/>
      <c r="Y257" s="1178"/>
      <c r="Z257" s="1178"/>
      <c r="AA257" s="1178"/>
      <c r="AB257" s="1178"/>
      <c r="AC257" s="1178"/>
      <c r="AD257" s="1178"/>
      <c r="AE257" s="1178"/>
      <c r="AF257" s="1178"/>
      <c r="AG257" s="1178"/>
      <c r="AH257" s="1178"/>
      <c r="AI257" s="1178"/>
      <c r="AJ257" s="1178"/>
      <c r="AK257" s="1178"/>
      <c r="AL257" s="1178"/>
      <c r="AM257" s="1178"/>
      <c r="AN257" s="1178"/>
      <c r="AO257" s="1178"/>
      <c r="AP257" s="1178"/>
      <c r="AQ257" s="1178"/>
      <c r="AR257" s="1178"/>
      <c r="AS257" s="1178"/>
      <c r="AT257" s="1178"/>
      <c r="AU257" s="1178"/>
      <c r="AV257" s="1178"/>
      <c r="AW257" s="1178"/>
      <c r="AX257" s="1178"/>
      <c r="AY257" s="1178"/>
      <c r="AZ257" s="1178"/>
      <c r="BA257" s="1178"/>
      <c r="BB257" s="1178"/>
      <c r="BC257" s="1178"/>
      <c r="BD257" s="1178"/>
      <c r="BE257" s="1178"/>
      <c r="BF257" s="1178"/>
      <c r="BG257" s="1178"/>
      <c r="BH257" s="1178"/>
      <c r="BI257" s="1178"/>
      <c r="BJ257" s="1178"/>
      <c r="BK257" s="1178"/>
      <c r="BL257" s="1178"/>
      <c r="BM257" s="1178"/>
      <c r="BN257" s="1178"/>
      <c r="BO257" s="1178"/>
      <c r="BP257" s="1178"/>
      <c r="BQ257" s="1178"/>
      <c r="BR257" s="1178"/>
      <c r="BS257" s="1178"/>
      <c r="BT257" s="1178"/>
      <c r="BU257" s="1178"/>
      <c r="BV257" s="1178"/>
      <c r="BW257" s="1178"/>
      <c r="BX257" s="1178"/>
      <c r="BY257" s="1178"/>
      <c r="BZ257" s="1178"/>
      <c r="CA257" s="1178"/>
    </row>
    <row r="258" spans="1:79" ht="18" customHeight="1">
      <c r="A258" s="1253">
        <v>26</v>
      </c>
      <c r="B258" s="1293" t="s">
        <v>931</v>
      </c>
      <c r="C258" s="1294"/>
      <c r="D258" s="1294"/>
      <c r="E258" s="1294"/>
      <c r="F258" s="1376"/>
      <c r="G258" s="1297"/>
      <c r="H258" s="1297"/>
      <c r="I258" s="1178"/>
      <c r="J258" s="1178"/>
      <c r="K258" s="1178"/>
      <c r="L258" s="1178"/>
      <c r="M258" s="1178"/>
      <c r="N258" s="1271"/>
      <c r="O258" s="1178"/>
      <c r="P258" s="1178"/>
      <c r="Q258" s="1178"/>
      <c r="R258" s="1178"/>
      <c r="S258" s="1178"/>
      <c r="T258" s="1178"/>
      <c r="U258" s="1178"/>
      <c r="V258" s="1178"/>
      <c r="W258" s="1178"/>
      <c r="X258" s="1178"/>
      <c r="Y258" s="1178"/>
      <c r="Z258" s="1178"/>
      <c r="AA258" s="1178"/>
      <c r="AB258" s="1178"/>
      <c r="AC258" s="1178"/>
      <c r="AD258" s="1178"/>
      <c r="AE258" s="1178"/>
      <c r="AF258" s="1178"/>
      <c r="AG258" s="1178"/>
      <c r="AH258" s="1178"/>
      <c r="AI258" s="1178"/>
      <c r="AJ258" s="1178"/>
      <c r="AK258" s="1178"/>
      <c r="AL258" s="1178"/>
      <c r="AM258" s="1178"/>
      <c r="AN258" s="1178"/>
      <c r="AO258" s="1178"/>
      <c r="AP258" s="1178"/>
      <c r="AQ258" s="1178"/>
      <c r="AR258" s="1178"/>
      <c r="AS258" s="1178"/>
      <c r="AT258" s="1178"/>
      <c r="AU258" s="1178"/>
      <c r="AV258" s="1178"/>
      <c r="AW258" s="1178"/>
      <c r="AX258" s="1178"/>
      <c r="AY258" s="1178"/>
      <c r="AZ258" s="1178"/>
      <c r="BA258" s="1178"/>
      <c r="BB258" s="1178"/>
      <c r="BC258" s="1178"/>
      <c r="BD258" s="1178"/>
      <c r="BE258" s="1178"/>
      <c r="BF258" s="1178"/>
      <c r="BG258" s="1178"/>
      <c r="BH258" s="1178"/>
      <c r="BI258" s="1178"/>
      <c r="BJ258" s="1178"/>
      <c r="BK258" s="1178"/>
      <c r="BL258" s="1178"/>
      <c r="BM258" s="1178"/>
      <c r="BN258" s="1178"/>
      <c r="BO258" s="1178"/>
      <c r="BP258" s="1178"/>
      <c r="BQ258" s="1178"/>
      <c r="BR258" s="1178"/>
      <c r="BS258" s="1178"/>
      <c r="BT258" s="1178"/>
      <c r="BU258" s="1178"/>
      <c r="BV258" s="1178"/>
      <c r="BW258" s="1178"/>
      <c r="BX258" s="1178"/>
      <c r="BY258" s="1178"/>
      <c r="BZ258" s="1178"/>
      <c r="CA258" s="1178"/>
    </row>
    <row r="259" spans="1:79" ht="35.25" customHeight="1">
      <c r="B259" s="1298" t="s">
        <v>932</v>
      </c>
      <c r="C259" s="1299"/>
      <c r="D259" s="1299"/>
      <c r="E259" s="1300"/>
      <c r="F259" s="1376"/>
      <c r="G259" s="1297"/>
      <c r="H259" s="1297"/>
      <c r="I259" s="1178"/>
      <c r="J259" s="1178"/>
      <c r="K259" s="1178"/>
      <c r="L259" s="1178"/>
      <c r="M259" s="1178"/>
      <c r="N259" s="1271"/>
      <c r="O259" s="1178"/>
      <c r="P259" s="1178"/>
      <c r="Q259" s="1178"/>
      <c r="R259" s="1178"/>
      <c r="S259" s="1178"/>
      <c r="T259" s="1178"/>
      <c r="U259" s="1178"/>
      <c r="V259" s="1178"/>
      <c r="W259" s="1178"/>
      <c r="X259" s="1178"/>
      <c r="Y259" s="1178"/>
      <c r="Z259" s="1178"/>
      <c r="AA259" s="1178"/>
      <c r="AB259" s="1178"/>
      <c r="AC259" s="1178"/>
      <c r="AD259" s="1178"/>
      <c r="AE259" s="1178"/>
      <c r="AF259" s="1178"/>
      <c r="AG259" s="1178"/>
      <c r="AH259" s="1178"/>
      <c r="AI259" s="1178"/>
      <c r="AJ259" s="1178"/>
      <c r="AK259" s="1178"/>
      <c r="AL259" s="1178"/>
      <c r="AM259" s="1178"/>
      <c r="AN259" s="1178"/>
      <c r="AO259" s="1178"/>
      <c r="AP259" s="1178"/>
      <c r="AQ259" s="1178"/>
      <c r="AR259" s="1178"/>
      <c r="AS259" s="1178"/>
      <c r="AT259" s="1178"/>
      <c r="AU259" s="1178"/>
      <c r="AV259" s="1178"/>
      <c r="AW259" s="1178"/>
      <c r="AX259" s="1178"/>
      <c r="AY259" s="1178"/>
      <c r="AZ259" s="1178"/>
      <c r="BA259" s="1178"/>
      <c r="BB259" s="1178"/>
      <c r="BC259" s="1178"/>
      <c r="BD259" s="1178"/>
      <c r="BE259" s="1178"/>
      <c r="BF259" s="1178"/>
      <c r="BG259" s="1178"/>
      <c r="BH259" s="1178"/>
      <c r="BI259" s="1178"/>
      <c r="BJ259" s="1178"/>
      <c r="BK259" s="1178"/>
      <c r="BL259" s="1178"/>
      <c r="BM259" s="1178"/>
      <c r="BN259" s="1178"/>
      <c r="BO259" s="1178"/>
      <c r="BP259" s="1178"/>
      <c r="BQ259" s="1178"/>
      <c r="BR259" s="1178"/>
      <c r="BS259" s="1178"/>
      <c r="BT259" s="1178"/>
      <c r="BU259" s="1178"/>
      <c r="BV259" s="1178"/>
      <c r="BW259" s="1178"/>
      <c r="BX259" s="1178"/>
      <c r="BY259" s="1178"/>
      <c r="BZ259" s="1178"/>
      <c r="CA259" s="1178"/>
    </row>
    <row r="260" spans="1:79" ht="16.5" customHeight="1" thickBot="1">
      <c r="B260" s="1293" t="s">
        <v>841</v>
      </c>
      <c r="C260" s="1301"/>
      <c r="F260" s="1376"/>
      <c r="G260" s="1297"/>
      <c r="H260" s="1297"/>
      <c r="I260" s="1178"/>
      <c r="J260" s="1178"/>
      <c r="K260" s="1178"/>
      <c r="L260" s="1178"/>
      <c r="M260" s="1178"/>
      <c r="N260" s="1271"/>
      <c r="O260" s="1178"/>
      <c r="P260" s="1178"/>
      <c r="Q260" s="1178"/>
      <c r="R260" s="1178"/>
      <c r="S260" s="1178"/>
      <c r="T260" s="1178"/>
      <c r="U260" s="1178"/>
      <c r="V260" s="1178"/>
      <c r="W260" s="1178"/>
      <c r="X260" s="1178"/>
      <c r="Y260" s="1178"/>
      <c r="Z260" s="1178"/>
      <c r="AA260" s="1178"/>
      <c r="AB260" s="1178"/>
      <c r="AC260" s="1178"/>
      <c r="AD260" s="1178"/>
      <c r="AE260" s="1178"/>
      <c r="AF260" s="1178"/>
      <c r="AG260" s="1178"/>
      <c r="AH260" s="1178"/>
      <c r="AI260" s="1178"/>
      <c r="AJ260" s="1178"/>
      <c r="AK260" s="1178"/>
      <c r="AL260" s="1178"/>
      <c r="AM260" s="1178"/>
      <c r="AN260" s="1178"/>
      <c r="AO260" s="1178"/>
      <c r="AP260" s="1178"/>
      <c r="AQ260" s="1178"/>
      <c r="AR260" s="1178"/>
      <c r="AS260" s="1178"/>
      <c r="AT260" s="1178"/>
      <c r="AU260" s="1178"/>
      <c r="AV260" s="1178"/>
      <c r="AW260" s="1178"/>
      <c r="AX260" s="1178"/>
      <c r="AY260" s="1178"/>
      <c r="AZ260" s="1178"/>
      <c r="BA260" s="1178"/>
      <c r="BB260" s="1178"/>
      <c r="BC260" s="1178"/>
      <c r="BD260" s="1178"/>
      <c r="BE260" s="1178"/>
      <c r="BF260" s="1178"/>
      <c r="BG260" s="1178"/>
      <c r="BH260" s="1178"/>
      <c r="BI260" s="1178"/>
      <c r="BJ260" s="1178"/>
      <c r="BK260" s="1178"/>
      <c r="BL260" s="1178"/>
      <c r="BM260" s="1178"/>
      <c r="BN260" s="1178"/>
      <c r="BO260" s="1178"/>
      <c r="BP260" s="1178"/>
      <c r="BQ260" s="1178"/>
      <c r="BR260" s="1178"/>
      <c r="BS260" s="1178"/>
      <c r="BT260" s="1178"/>
      <c r="BU260" s="1178"/>
      <c r="BV260" s="1178"/>
      <c r="BW260" s="1178"/>
      <c r="BX260" s="1178"/>
      <c r="BY260" s="1178"/>
      <c r="BZ260" s="1178"/>
      <c r="CA260" s="1178"/>
    </row>
    <row r="261" spans="1:79" ht="33.75" customHeight="1" thickBot="1">
      <c r="B261" s="1302" t="s">
        <v>811</v>
      </c>
      <c r="C261" s="1303" t="s">
        <v>812</v>
      </c>
      <c r="D261" s="1303" t="s">
        <v>813</v>
      </c>
      <c r="E261" s="1304" t="s">
        <v>814</v>
      </c>
      <c r="F261" s="1348" t="s">
        <v>815</v>
      </c>
      <c r="G261" s="1341">
        <v>6</v>
      </c>
      <c r="H261" s="1297"/>
      <c r="I261" s="1178"/>
      <c r="J261" s="1178"/>
      <c r="K261" s="1178"/>
      <c r="L261" s="1178"/>
      <c r="M261" s="1178"/>
      <c r="N261" s="1271"/>
      <c r="O261" s="1178"/>
      <c r="P261" s="1178"/>
      <c r="Q261" s="1178"/>
      <c r="R261" s="1178"/>
      <c r="S261" s="1178"/>
      <c r="T261" s="1178"/>
      <c r="U261" s="1178"/>
      <c r="V261" s="1178"/>
      <c r="W261" s="1178"/>
      <c r="X261" s="1178"/>
      <c r="Y261" s="1178"/>
      <c r="Z261" s="1178"/>
      <c r="AA261" s="1178"/>
      <c r="AB261" s="1178"/>
      <c r="AC261" s="1178"/>
      <c r="AD261" s="1178"/>
      <c r="AE261" s="1178"/>
      <c r="AF261" s="1178"/>
      <c r="AG261" s="1178"/>
      <c r="AH261" s="1178"/>
      <c r="AI261" s="1178"/>
      <c r="AJ261" s="1178"/>
      <c r="AK261" s="1178"/>
      <c r="AL261" s="1178"/>
      <c r="AM261" s="1178"/>
      <c r="AN261" s="1178"/>
      <c r="AO261" s="1178"/>
      <c r="AP261" s="1178"/>
      <c r="AQ261" s="1178"/>
      <c r="AR261" s="1178"/>
      <c r="AS261" s="1178"/>
      <c r="AT261" s="1178"/>
      <c r="AU261" s="1178"/>
      <c r="AV261" s="1178"/>
      <c r="AW261" s="1178"/>
      <c r="AX261" s="1178"/>
      <c r="AY261" s="1178"/>
      <c r="AZ261" s="1178"/>
      <c r="BA261" s="1178"/>
      <c r="BB261" s="1178"/>
      <c r="BC261" s="1178"/>
      <c r="BD261" s="1178"/>
      <c r="BE261" s="1178"/>
      <c r="BF261" s="1178"/>
      <c r="BG261" s="1178"/>
      <c r="BH261" s="1178"/>
      <c r="BI261" s="1178"/>
      <c r="BJ261" s="1178"/>
      <c r="BK261" s="1178"/>
      <c r="BL261" s="1178"/>
      <c r="BM261" s="1178"/>
      <c r="BN261" s="1178"/>
      <c r="BO261" s="1178"/>
      <c r="BP261" s="1178"/>
      <c r="BQ261" s="1178"/>
      <c r="BR261" s="1178"/>
      <c r="BS261" s="1178"/>
      <c r="BT261" s="1178"/>
      <c r="BU261" s="1178"/>
      <c r="BV261" s="1178"/>
      <c r="BW261" s="1178"/>
      <c r="BX261" s="1178"/>
      <c r="BY261" s="1178"/>
      <c r="BZ261" s="1178"/>
      <c r="CA261" s="1178"/>
    </row>
    <row r="262" spans="1:79" ht="29.1" customHeight="1">
      <c r="B262" s="1377" t="s">
        <v>933</v>
      </c>
      <c r="C262" s="1378">
        <v>0</v>
      </c>
      <c r="D262" s="1379">
        <v>3</v>
      </c>
      <c r="E262" s="1380">
        <v>0</v>
      </c>
      <c r="F262" s="1349"/>
      <c r="G262" s="1342"/>
      <c r="H262" s="1342"/>
      <c r="I262" s="1343"/>
      <c r="J262" s="1178"/>
      <c r="K262" s="1178"/>
      <c r="L262" s="1178"/>
      <c r="M262" s="1178"/>
      <c r="N262" s="1271"/>
      <c r="O262" s="1178"/>
      <c r="P262" s="1178"/>
      <c r="Q262" s="1178"/>
      <c r="R262" s="1178"/>
      <c r="S262" s="1178"/>
      <c r="T262" s="1178"/>
      <c r="U262" s="1178"/>
      <c r="V262" s="1178"/>
      <c r="W262" s="1178"/>
      <c r="X262" s="1178"/>
      <c r="Y262" s="1178"/>
      <c r="Z262" s="1178"/>
      <c r="AA262" s="1178"/>
      <c r="AB262" s="1178"/>
      <c r="AC262" s="1178"/>
      <c r="AD262" s="1178"/>
      <c r="AE262" s="1178"/>
      <c r="AF262" s="1178"/>
      <c r="AG262" s="1178"/>
      <c r="AH262" s="1178"/>
      <c r="AI262" s="1178"/>
      <c r="AJ262" s="1178"/>
      <c r="AK262" s="1178"/>
      <c r="AL262" s="1178"/>
      <c r="AM262" s="1178"/>
      <c r="AN262" s="1178"/>
      <c r="AO262" s="1178"/>
      <c r="AP262" s="1178"/>
      <c r="AQ262" s="1178"/>
      <c r="AR262" s="1178"/>
      <c r="AS262" s="1178"/>
      <c r="AT262" s="1178"/>
      <c r="AU262" s="1178"/>
      <c r="AV262" s="1178"/>
      <c r="AW262" s="1178"/>
      <c r="AX262" s="1178"/>
      <c r="AY262" s="1178"/>
      <c r="AZ262" s="1178"/>
      <c r="BA262" s="1178"/>
      <c r="BB262" s="1178"/>
      <c r="BC262" s="1178"/>
      <c r="BD262" s="1178"/>
      <c r="BE262" s="1178"/>
      <c r="BF262" s="1178"/>
      <c r="BG262" s="1178"/>
      <c r="BH262" s="1178"/>
      <c r="BI262" s="1178"/>
      <c r="BJ262" s="1178"/>
      <c r="BK262" s="1178"/>
      <c r="BL262" s="1178"/>
      <c r="BM262" s="1178"/>
      <c r="BN262" s="1178"/>
      <c r="BO262" s="1178"/>
      <c r="BP262" s="1178"/>
      <c r="BQ262" s="1178"/>
      <c r="BR262" s="1178"/>
      <c r="BS262" s="1178"/>
      <c r="BT262" s="1178"/>
      <c r="BU262" s="1178"/>
      <c r="BV262" s="1178"/>
      <c r="BW262" s="1178"/>
      <c r="BX262" s="1178"/>
      <c r="BY262" s="1178"/>
      <c r="BZ262" s="1178"/>
      <c r="CA262" s="1178"/>
    </row>
    <row r="263" spans="1:79" ht="27.95" customHeight="1" thickBot="1">
      <c r="B263" s="1329" t="s">
        <v>934</v>
      </c>
      <c r="C263" s="1330">
        <v>2</v>
      </c>
      <c r="D263" s="1331">
        <v>3</v>
      </c>
      <c r="E263" s="1332">
        <v>6</v>
      </c>
      <c r="F263" s="1350"/>
      <c r="G263" s="1346"/>
      <c r="H263" s="1346"/>
      <c r="I263" s="1347"/>
      <c r="J263" s="1178"/>
      <c r="K263" s="1178"/>
      <c r="L263" s="1178"/>
      <c r="M263" s="1178"/>
      <c r="N263" s="1271"/>
      <c r="O263" s="1178"/>
      <c r="P263" s="1178"/>
      <c r="Q263" s="1178"/>
      <c r="R263" s="1178"/>
      <c r="S263" s="1178"/>
      <c r="T263" s="1178"/>
      <c r="U263" s="1178"/>
      <c r="V263" s="1178"/>
      <c r="W263" s="1178"/>
      <c r="X263" s="1178"/>
      <c r="Y263" s="1178"/>
      <c r="Z263" s="1178"/>
      <c r="AA263" s="1178"/>
      <c r="AB263" s="1178"/>
      <c r="AC263" s="1178"/>
      <c r="AD263" s="1178"/>
      <c r="AE263" s="1178"/>
      <c r="AF263" s="1178"/>
      <c r="AG263" s="1178"/>
      <c r="AH263" s="1178"/>
      <c r="AI263" s="1178"/>
      <c r="AJ263" s="1178"/>
      <c r="AK263" s="1178"/>
      <c r="AL263" s="1178"/>
      <c r="AM263" s="1178"/>
      <c r="AN263" s="1178"/>
      <c r="AO263" s="1178"/>
      <c r="AP263" s="1178"/>
      <c r="AQ263" s="1178"/>
      <c r="AR263" s="1178"/>
      <c r="AS263" s="1178"/>
      <c r="AT263" s="1178"/>
      <c r="AU263" s="1178"/>
      <c r="AV263" s="1178"/>
      <c r="AW263" s="1178"/>
      <c r="AX263" s="1178"/>
      <c r="AY263" s="1178"/>
      <c r="AZ263" s="1178"/>
      <c r="BA263" s="1178"/>
      <c r="BB263" s="1178"/>
      <c r="BC263" s="1178"/>
      <c r="BD263" s="1178"/>
      <c r="BE263" s="1178"/>
      <c r="BF263" s="1178"/>
      <c r="BG263" s="1178"/>
      <c r="BH263" s="1178"/>
      <c r="BI263" s="1178"/>
      <c r="BJ263" s="1178"/>
      <c r="BK263" s="1178"/>
      <c r="BL263" s="1178"/>
      <c r="BM263" s="1178"/>
      <c r="BN263" s="1178"/>
      <c r="BO263" s="1178"/>
      <c r="BP263" s="1178"/>
      <c r="BQ263" s="1178"/>
      <c r="BR263" s="1178"/>
      <c r="BS263" s="1178"/>
      <c r="BT263" s="1178"/>
      <c r="BU263" s="1178"/>
      <c r="BV263" s="1178"/>
      <c r="BW263" s="1178"/>
      <c r="BX263" s="1178"/>
      <c r="BY263" s="1178"/>
      <c r="BZ263" s="1178"/>
      <c r="CA263" s="1178"/>
    </row>
    <row r="264" spans="1:79" ht="9" customHeight="1">
      <c r="B264" s="1339"/>
      <c r="C264" s="1340"/>
      <c r="D264" s="1340"/>
      <c r="E264" s="1340"/>
      <c r="F264" s="1359"/>
      <c r="G264" s="1297"/>
      <c r="H264" s="1297"/>
      <c r="I264" s="1178"/>
      <c r="J264" s="1178"/>
      <c r="K264" s="1178"/>
      <c r="L264" s="1178"/>
      <c r="M264" s="1178"/>
      <c r="N264" s="1271"/>
      <c r="O264" s="1178"/>
      <c r="P264" s="1178"/>
      <c r="Q264" s="1178"/>
      <c r="R264" s="1178"/>
      <c r="S264" s="1178"/>
      <c r="T264" s="1178"/>
      <c r="U264" s="1178"/>
      <c r="V264" s="1178"/>
      <c r="W264" s="1178"/>
      <c r="X264" s="1178"/>
      <c r="Y264" s="1178"/>
      <c r="Z264" s="1178"/>
      <c r="AA264" s="1178"/>
      <c r="AB264" s="1178"/>
      <c r="AC264" s="1178"/>
      <c r="AD264" s="1178"/>
      <c r="AE264" s="1178"/>
      <c r="AF264" s="1178"/>
      <c r="AG264" s="1178"/>
      <c r="AH264" s="1178"/>
      <c r="AI264" s="1178"/>
      <c r="AJ264" s="1178"/>
      <c r="AK264" s="1178"/>
      <c r="AL264" s="1178"/>
      <c r="AM264" s="1178"/>
      <c r="AN264" s="1178"/>
      <c r="AO264" s="1178"/>
      <c r="AP264" s="1178"/>
      <c r="AQ264" s="1178"/>
      <c r="AR264" s="1178"/>
      <c r="AS264" s="1178"/>
      <c r="AT264" s="1178"/>
      <c r="AU264" s="1178"/>
      <c r="AV264" s="1178"/>
      <c r="AW264" s="1178"/>
      <c r="AX264" s="1178"/>
      <c r="AY264" s="1178"/>
      <c r="AZ264" s="1178"/>
      <c r="BA264" s="1178"/>
      <c r="BB264" s="1178"/>
      <c r="BC264" s="1178"/>
      <c r="BD264" s="1178"/>
      <c r="BE264" s="1178"/>
      <c r="BF264" s="1178"/>
      <c r="BG264" s="1178"/>
      <c r="BH264" s="1178"/>
      <c r="BI264" s="1178"/>
      <c r="BJ264" s="1178"/>
      <c r="BK264" s="1178"/>
      <c r="BL264" s="1178"/>
      <c r="BM264" s="1178"/>
      <c r="BN264" s="1178"/>
      <c r="BO264" s="1178"/>
      <c r="BP264" s="1178"/>
      <c r="BQ264" s="1178"/>
      <c r="BR264" s="1178"/>
      <c r="BS264" s="1178"/>
      <c r="BT264" s="1178"/>
      <c r="BU264" s="1178"/>
      <c r="BV264" s="1178"/>
      <c r="BW264" s="1178"/>
      <c r="BX264" s="1178"/>
      <c r="BY264" s="1178"/>
      <c r="BZ264" s="1178"/>
      <c r="CA264" s="1178"/>
    </row>
    <row r="265" spans="1:79" ht="18" customHeight="1">
      <c r="A265" s="1253">
        <v>27</v>
      </c>
      <c r="B265" s="1293" t="s">
        <v>935</v>
      </c>
      <c r="C265" s="1294"/>
      <c r="D265" s="1294"/>
      <c r="E265" s="1294"/>
      <c r="F265" s="1376"/>
      <c r="G265" s="1297"/>
      <c r="H265" s="1297"/>
      <c r="I265" s="1178"/>
      <c r="J265" s="1178"/>
      <c r="K265" s="1178"/>
      <c r="L265" s="1178"/>
      <c r="M265" s="1178"/>
      <c r="N265" s="1271"/>
      <c r="O265" s="1178"/>
      <c r="P265" s="1178"/>
      <c r="Q265" s="1178"/>
      <c r="R265" s="1178"/>
      <c r="S265" s="1178"/>
      <c r="T265" s="1178"/>
      <c r="U265" s="1178"/>
      <c r="V265" s="1178"/>
      <c r="W265" s="1178"/>
      <c r="X265" s="1178"/>
      <c r="Y265" s="1178"/>
      <c r="Z265" s="1178"/>
      <c r="AA265" s="1178"/>
      <c r="AB265" s="1178"/>
      <c r="AC265" s="1178"/>
      <c r="AD265" s="1178"/>
      <c r="AE265" s="1178"/>
      <c r="AF265" s="1178"/>
      <c r="AG265" s="1178"/>
      <c r="AH265" s="1178"/>
      <c r="AI265" s="1178"/>
      <c r="AJ265" s="1178"/>
      <c r="AK265" s="1178"/>
      <c r="AL265" s="1178"/>
      <c r="AM265" s="1178"/>
      <c r="AN265" s="1178"/>
      <c r="AO265" s="1178"/>
      <c r="AP265" s="1178"/>
      <c r="AQ265" s="1178"/>
      <c r="AR265" s="1178"/>
      <c r="AS265" s="1178"/>
      <c r="AT265" s="1178"/>
      <c r="AU265" s="1178"/>
      <c r="AV265" s="1178"/>
      <c r="AW265" s="1178"/>
      <c r="AX265" s="1178"/>
      <c r="AY265" s="1178"/>
      <c r="AZ265" s="1178"/>
      <c r="BA265" s="1178"/>
      <c r="BB265" s="1178"/>
      <c r="BC265" s="1178"/>
      <c r="BD265" s="1178"/>
      <c r="BE265" s="1178"/>
      <c r="BF265" s="1178"/>
      <c r="BG265" s="1178"/>
      <c r="BH265" s="1178"/>
      <c r="BI265" s="1178"/>
      <c r="BJ265" s="1178"/>
      <c r="BK265" s="1178"/>
      <c r="BL265" s="1178"/>
      <c r="BM265" s="1178"/>
      <c r="BN265" s="1178"/>
      <c r="BO265" s="1178"/>
      <c r="BP265" s="1178"/>
      <c r="BQ265" s="1178"/>
      <c r="BR265" s="1178"/>
      <c r="BS265" s="1178"/>
      <c r="BT265" s="1178"/>
      <c r="BU265" s="1178"/>
      <c r="BV265" s="1178"/>
      <c r="BW265" s="1178"/>
      <c r="BX265" s="1178"/>
      <c r="BY265" s="1178"/>
      <c r="BZ265" s="1178"/>
      <c r="CA265" s="1178"/>
    </row>
    <row r="266" spans="1:79" ht="35.25" customHeight="1">
      <c r="B266" s="1298" t="s">
        <v>936</v>
      </c>
      <c r="C266" s="1299"/>
      <c r="D266" s="1299"/>
      <c r="E266" s="1300"/>
      <c r="F266" s="1376"/>
      <c r="G266" s="1297"/>
      <c r="H266" s="1297"/>
      <c r="I266" s="1178"/>
      <c r="J266" s="1178"/>
      <c r="K266" s="1178"/>
      <c r="L266" s="1178"/>
      <c r="M266" s="1178"/>
      <c r="N266" s="1271"/>
      <c r="O266" s="1178"/>
      <c r="P266" s="1178"/>
      <c r="Q266" s="1178"/>
      <c r="R266" s="1178"/>
      <c r="S266" s="1178"/>
      <c r="T266" s="1178"/>
      <c r="U266" s="1178"/>
      <c r="V266" s="1178"/>
      <c r="W266" s="1178"/>
      <c r="X266" s="1178"/>
      <c r="Y266" s="1178"/>
      <c r="Z266" s="1178"/>
      <c r="AA266" s="1178"/>
      <c r="AB266" s="1178"/>
      <c r="AC266" s="1178"/>
      <c r="AD266" s="1178"/>
      <c r="AE266" s="1178"/>
      <c r="AF266" s="1178"/>
      <c r="AG266" s="1178"/>
      <c r="AH266" s="1178"/>
      <c r="AI266" s="1178"/>
      <c r="AJ266" s="1178"/>
      <c r="AK266" s="1178"/>
      <c r="AL266" s="1178"/>
      <c r="AM266" s="1178"/>
      <c r="AN266" s="1178"/>
      <c r="AO266" s="1178"/>
      <c r="AP266" s="1178"/>
      <c r="AQ266" s="1178"/>
      <c r="AR266" s="1178"/>
      <c r="AS266" s="1178"/>
      <c r="AT266" s="1178"/>
      <c r="AU266" s="1178"/>
      <c r="AV266" s="1178"/>
      <c r="AW266" s="1178"/>
      <c r="AX266" s="1178"/>
      <c r="AY266" s="1178"/>
      <c r="AZ266" s="1178"/>
      <c r="BA266" s="1178"/>
      <c r="BB266" s="1178"/>
      <c r="BC266" s="1178"/>
      <c r="BD266" s="1178"/>
      <c r="BE266" s="1178"/>
      <c r="BF266" s="1178"/>
      <c r="BG266" s="1178"/>
      <c r="BH266" s="1178"/>
      <c r="BI266" s="1178"/>
      <c r="BJ266" s="1178"/>
      <c r="BK266" s="1178"/>
      <c r="BL266" s="1178"/>
      <c r="BM266" s="1178"/>
      <c r="BN266" s="1178"/>
      <c r="BO266" s="1178"/>
      <c r="BP266" s="1178"/>
      <c r="BQ266" s="1178"/>
      <c r="BR266" s="1178"/>
      <c r="BS266" s="1178"/>
      <c r="BT266" s="1178"/>
      <c r="BU266" s="1178"/>
      <c r="BV266" s="1178"/>
      <c r="BW266" s="1178"/>
      <c r="BX266" s="1178"/>
      <c r="BY266" s="1178"/>
      <c r="BZ266" s="1178"/>
      <c r="CA266" s="1178"/>
    </row>
    <row r="267" spans="1:79" ht="16.5" customHeight="1" thickBot="1">
      <c r="B267" s="1293" t="s">
        <v>841</v>
      </c>
      <c r="C267" s="1301"/>
      <c r="F267" s="1376"/>
      <c r="G267" s="1297"/>
      <c r="H267" s="1297"/>
      <c r="I267" s="1178"/>
      <c r="J267" s="1178"/>
      <c r="K267" s="1178"/>
      <c r="L267" s="1178"/>
      <c r="M267" s="1178"/>
      <c r="N267" s="1271"/>
      <c r="O267" s="1178"/>
      <c r="P267" s="1178"/>
      <c r="Q267" s="1178"/>
      <c r="R267" s="1178"/>
      <c r="S267" s="1178"/>
      <c r="T267" s="1178"/>
      <c r="U267" s="1178"/>
      <c r="V267" s="1178"/>
      <c r="W267" s="1178"/>
      <c r="X267" s="1178"/>
      <c r="Y267" s="1178"/>
      <c r="Z267" s="1178"/>
      <c r="AA267" s="1178"/>
      <c r="AB267" s="1178"/>
      <c r="AC267" s="1178"/>
      <c r="AD267" s="1178"/>
      <c r="AE267" s="1178"/>
      <c r="AF267" s="1178"/>
      <c r="AG267" s="1178"/>
      <c r="AH267" s="1178"/>
      <c r="AI267" s="1178"/>
      <c r="AJ267" s="1178"/>
      <c r="AK267" s="1178"/>
      <c r="AL267" s="1178"/>
      <c r="AM267" s="1178"/>
      <c r="AN267" s="1178"/>
      <c r="AO267" s="1178"/>
      <c r="AP267" s="1178"/>
      <c r="AQ267" s="1178"/>
      <c r="AR267" s="1178"/>
      <c r="AS267" s="1178"/>
      <c r="AT267" s="1178"/>
      <c r="AU267" s="1178"/>
      <c r="AV267" s="1178"/>
      <c r="AW267" s="1178"/>
      <c r="AX267" s="1178"/>
      <c r="AY267" s="1178"/>
      <c r="AZ267" s="1178"/>
      <c r="BA267" s="1178"/>
      <c r="BB267" s="1178"/>
      <c r="BC267" s="1178"/>
      <c r="BD267" s="1178"/>
      <c r="BE267" s="1178"/>
      <c r="BF267" s="1178"/>
      <c r="BG267" s="1178"/>
      <c r="BH267" s="1178"/>
      <c r="BI267" s="1178"/>
      <c r="BJ267" s="1178"/>
      <c r="BK267" s="1178"/>
      <c r="BL267" s="1178"/>
      <c r="BM267" s="1178"/>
      <c r="BN267" s="1178"/>
      <c r="BO267" s="1178"/>
      <c r="BP267" s="1178"/>
      <c r="BQ267" s="1178"/>
      <c r="BR267" s="1178"/>
      <c r="BS267" s="1178"/>
      <c r="BT267" s="1178"/>
      <c r="BU267" s="1178"/>
      <c r="BV267" s="1178"/>
      <c r="BW267" s="1178"/>
      <c r="BX267" s="1178"/>
      <c r="BY267" s="1178"/>
      <c r="BZ267" s="1178"/>
      <c r="CA267" s="1178"/>
    </row>
    <row r="268" spans="1:79" ht="33.75" customHeight="1" thickBot="1">
      <c r="B268" s="1302" t="s">
        <v>811</v>
      </c>
      <c r="C268" s="1303" t="s">
        <v>812</v>
      </c>
      <c r="D268" s="1303" t="s">
        <v>813</v>
      </c>
      <c r="E268" s="1304" t="s">
        <v>814</v>
      </c>
      <c r="F268" s="1348" t="s">
        <v>815</v>
      </c>
      <c r="G268" s="1341">
        <v>6</v>
      </c>
      <c r="H268" s="1297"/>
      <c r="I268" s="1178"/>
      <c r="J268" s="1178"/>
      <c r="K268" s="1178"/>
      <c r="L268" s="1178"/>
      <c r="M268" s="1178"/>
      <c r="N268" s="1271"/>
      <c r="O268" s="1178"/>
      <c r="P268" s="1178"/>
      <c r="Q268" s="1178"/>
      <c r="R268" s="1178"/>
      <c r="S268" s="1178"/>
      <c r="T268" s="1178"/>
      <c r="U268" s="1178"/>
      <c r="V268" s="1178"/>
      <c r="W268" s="1178"/>
      <c r="X268" s="1178"/>
      <c r="Y268" s="1178"/>
      <c r="Z268" s="1178"/>
      <c r="AA268" s="1178"/>
      <c r="AB268" s="1178"/>
      <c r="AC268" s="1178"/>
      <c r="AD268" s="1178"/>
      <c r="AE268" s="1178"/>
      <c r="AF268" s="1178"/>
      <c r="AG268" s="1178"/>
      <c r="AH268" s="1178"/>
      <c r="AI268" s="1178"/>
      <c r="AJ268" s="1178"/>
      <c r="AK268" s="1178"/>
      <c r="AL268" s="1178"/>
      <c r="AM268" s="1178"/>
      <c r="AN268" s="1178"/>
      <c r="AO268" s="1178"/>
      <c r="AP268" s="1178"/>
      <c r="AQ268" s="1178"/>
      <c r="AR268" s="1178"/>
      <c r="AS268" s="1178"/>
      <c r="AT268" s="1178"/>
      <c r="AU268" s="1178"/>
      <c r="AV268" s="1178"/>
      <c r="AW268" s="1178"/>
      <c r="AX268" s="1178"/>
      <c r="AY268" s="1178"/>
      <c r="AZ268" s="1178"/>
      <c r="BA268" s="1178"/>
      <c r="BB268" s="1178"/>
      <c r="BC268" s="1178"/>
      <c r="BD268" s="1178"/>
      <c r="BE268" s="1178"/>
      <c r="BF268" s="1178"/>
      <c r="BG268" s="1178"/>
      <c r="BH268" s="1178"/>
      <c r="BI268" s="1178"/>
      <c r="BJ268" s="1178"/>
      <c r="BK268" s="1178"/>
      <c r="BL268" s="1178"/>
      <c r="BM268" s="1178"/>
      <c r="BN268" s="1178"/>
      <c r="BO268" s="1178"/>
      <c r="BP268" s="1178"/>
      <c r="BQ268" s="1178"/>
      <c r="BR268" s="1178"/>
      <c r="BS268" s="1178"/>
      <c r="BT268" s="1178"/>
      <c r="BU268" s="1178"/>
      <c r="BV268" s="1178"/>
      <c r="BW268" s="1178"/>
      <c r="BX268" s="1178"/>
      <c r="BY268" s="1178"/>
      <c r="BZ268" s="1178"/>
      <c r="CA268" s="1178"/>
    </row>
    <row r="269" spans="1:79" ht="32.25" customHeight="1">
      <c r="B269" s="1313" t="s">
        <v>937</v>
      </c>
      <c r="C269" s="1314">
        <v>1</v>
      </c>
      <c r="D269" s="1315">
        <v>2</v>
      </c>
      <c r="E269" s="1316">
        <v>2</v>
      </c>
      <c r="F269" s="1349"/>
      <c r="G269" s="1342"/>
      <c r="H269" s="1342"/>
      <c r="I269" s="1343"/>
      <c r="J269" s="1178"/>
      <c r="K269" s="1178"/>
      <c r="L269" s="1178"/>
      <c r="M269" s="1178"/>
      <c r="N269" s="1271"/>
      <c r="O269" s="1178"/>
      <c r="P269" s="1178"/>
      <c r="Q269" s="1178"/>
      <c r="R269" s="1178"/>
      <c r="S269" s="1178"/>
      <c r="T269" s="1178"/>
      <c r="U269" s="1178"/>
      <c r="V269" s="1178"/>
      <c r="W269" s="1178"/>
      <c r="X269" s="1178"/>
      <c r="Y269" s="1178"/>
      <c r="Z269" s="1178"/>
      <c r="AA269" s="1178"/>
      <c r="AB269" s="1178"/>
      <c r="AC269" s="1178"/>
      <c r="AD269" s="1178"/>
      <c r="AE269" s="1178"/>
      <c r="AF269" s="1178"/>
      <c r="AG269" s="1178"/>
      <c r="AH269" s="1178"/>
      <c r="AI269" s="1178"/>
      <c r="AJ269" s="1178"/>
      <c r="AK269" s="1178"/>
      <c r="AL269" s="1178"/>
      <c r="AM269" s="1178"/>
      <c r="AN269" s="1178"/>
      <c r="AO269" s="1178"/>
      <c r="AP269" s="1178"/>
      <c r="AQ269" s="1178"/>
      <c r="AR269" s="1178"/>
      <c r="AS269" s="1178"/>
      <c r="AT269" s="1178"/>
      <c r="AU269" s="1178"/>
      <c r="AV269" s="1178"/>
      <c r="AW269" s="1178"/>
      <c r="AX269" s="1178"/>
      <c r="AY269" s="1178"/>
      <c r="AZ269" s="1178"/>
      <c r="BA269" s="1178"/>
      <c r="BB269" s="1178"/>
      <c r="BC269" s="1178"/>
      <c r="BD269" s="1178"/>
      <c r="BE269" s="1178"/>
      <c r="BF269" s="1178"/>
      <c r="BG269" s="1178"/>
      <c r="BH269" s="1178"/>
      <c r="BI269" s="1178"/>
      <c r="BJ269" s="1178"/>
      <c r="BK269" s="1178"/>
      <c r="BL269" s="1178"/>
      <c r="BM269" s="1178"/>
      <c r="BN269" s="1178"/>
      <c r="BO269" s="1178"/>
      <c r="BP269" s="1178"/>
      <c r="BQ269" s="1178"/>
      <c r="BR269" s="1178"/>
      <c r="BS269" s="1178"/>
      <c r="BT269" s="1178"/>
      <c r="BU269" s="1178"/>
      <c r="BV269" s="1178"/>
      <c r="BW269" s="1178"/>
      <c r="BX269" s="1178"/>
      <c r="BY269" s="1178"/>
      <c r="BZ269" s="1178"/>
      <c r="CA269" s="1178"/>
    </row>
    <row r="270" spans="1:79" ht="32.25" customHeight="1">
      <c r="B270" s="1323" t="s">
        <v>938</v>
      </c>
      <c r="C270" s="1324">
        <v>2</v>
      </c>
      <c r="D270" s="1325">
        <v>2</v>
      </c>
      <c r="E270" s="1326">
        <v>4</v>
      </c>
      <c r="F270" s="1349"/>
      <c r="G270" s="1344"/>
      <c r="H270" s="1344"/>
      <c r="I270" s="1345"/>
      <c r="J270" s="1178"/>
      <c r="K270" s="1178"/>
      <c r="L270" s="1178"/>
      <c r="M270" s="1178"/>
      <c r="N270" s="1271"/>
      <c r="O270" s="1178"/>
      <c r="P270" s="1178"/>
      <c r="Q270" s="1178"/>
      <c r="R270" s="1178"/>
      <c r="S270" s="1178"/>
      <c r="T270" s="1178"/>
      <c r="U270" s="1178"/>
      <c r="V270" s="1178"/>
      <c r="W270" s="1178"/>
      <c r="X270" s="1178"/>
      <c r="Y270" s="1178"/>
      <c r="Z270" s="1178"/>
      <c r="AA270" s="1178"/>
      <c r="AB270" s="1178"/>
      <c r="AC270" s="1178"/>
      <c r="AD270" s="1178"/>
      <c r="AE270" s="1178"/>
      <c r="AF270" s="1178"/>
      <c r="AG270" s="1178"/>
      <c r="AH270" s="1178"/>
      <c r="AI270" s="1178"/>
      <c r="AJ270" s="1178"/>
      <c r="AK270" s="1178"/>
      <c r="AL270" s="1178"/>
      <c r="AM270" s="1178"/>
      <c r="AN270" s="1178"/>
      <c r="AO270" s="1178"/>
      <c r="AP270" s="1178"/>
      <c r="AQ270" s="1178"/>
      <c r="AR270" s="1178"/>
      <c r="AS270" s="1178"/>
      <c r="AT270" s="1178"/>
      <c r="AU270" s="1178"/>
      <c r="AV270" s="1178"/>
      <c r="AW270" s="1178"/>
      <c r="AX270" s="1178"/>
      <c r="AY270" s="1178"/>
      <c r="AZ270" s="1178"/>
      <c r="BA270" s="1178"/>
      <c r="BB270" s="1178"/>
      <c r="BC270" s="1178"/>
      <c r="BD270" s="1178"/>
      <c r="BE270" s="1178"/>
      <c r="BF270" s="1178"/>
      <c r="BG270" s="1178"/>
      <c r="BH270" s="1178"/>
      <c r="BI270" s="1178"/>
      <c r="BJ270" s="1178"/>
      <c r="BK270" s="1178"/>
      <c r="BL270" s="1178"/>
      <c r="BM270" s="1178"/>
      <c r="BN270" s="1178"/>
      <c r="BO270" s="1178"/>
      <c r="BP270" s="1178"/>
      <c r="BQ270" s="1178"/>
      <c r="BR270" s="1178"/>
      <c r="BS270" s="1178"/>
      <c r="BT270" s="1178"/>
      <c r="BU270" s="1178"/>
      <c r="BV270" s="1178"/>
      <c r="BW270" s="1178"/>
      <c r="BX270" s="1178"/>
      <c r="BY270" s="1178"/>
      <c r="BZ270" s="1178"/>
      <c r="CA270" s="1178"/>
    </row>
    <row r="271" spans="1:79" ht="32.25" customHeight="1" thickBot="1">
      <c r="B271" s="1329" t="s">
        <v>939</v>
      </c>
      <c r="C271" s="1330">
        <v>3</v>
      </c>
      <c r="D271" s="1331">
        <v>2</v>
      </c>
      <c r="E271" s="1332">
        <v>6</v>
      </c>
      <c r="F271" s="1350"/>
      <c r="G271" s="1346"/>
      <c r="H271" s="1346"/>
      <c r="I271" s="1347"/>
      <c r="J271" s="1178"/>
      <c r="K271" s="1178"/>
      <c r="L271" s="1178"/>
      <c r="M271" s="1178"/>
      <c r="N271" s="1271"/>
      <c r="O271" s="1178"/>
      <c r="P271" s="1178"/>
      <c r="Q271" s="1178"/>
      <c r="R271" s="1178"/>
      <c r="S271" s="1178"/>
      <c r="T271" s="1178"/>
      <c r="U271" s="1178"/>
      <c r="V271" s="1178"/>
      <c r="W271" s="1178"/>
      <c r="X271" s="1178"/>
      <c r="Y271" s="1178"/>
      <c r="Z271" s="1178"/>
      <c r="AA271" s="1178"/>
      <c r="AB271" s="1178"/>
      <c r="AC271" s="1178"/>
      <c r="AD271" s="1178"/>
      <c r="AE271" s="1178"/>
      <c r="AF271" s="1178"/>
      <c r="AG271" s="1178"/>
      <c r="AH271" s="1178"/>
      <c r="AI271" s="1178"/>
      <c r="AJ271" s="1178"/>
      <c r="AK271" s="1178"/>
      <c r="AL271" s="1178"/>
      <c r="AM271" s="1178"/>
      <c r="AN271" s="1178"/>
      <c r="AO271" s="1178"/>
      <c r="AP271" s="1178"/>
      <c r="AQ271" s="1178"/>
      <c r="AR271" s="1178"/>
      <c r="AS271" s="1178"/>
      <c r="AT271" s="1178"/>
      <c r="AU271" s="1178"/>
      <c r="AV271" s="1178"/>
      <c r="AW271" s="1178"/>
      <c r="AX271" s="1178"/>
      <c r="AY271" s="1178"/>
      <c r="AZ271" s="1178"/>
      <c r="BA271" s="1178"/>
      <c r="BB271" s="1178"/>
      <c r="BC271" s="1178"/>
      <c r="BD271" s="1178"/>
      <c r="BE271" s="1178"/>
      <c r="BF271" s="1178"/>
      <c r="BG271" s="1178"/>
      <c r="BH271" s="1178"/>
      <c r="BI271" s="1178"/>
      <c r="BJ271" s="1178"/>
      <c r="BK271" s="1178"/>
      <c r="BL271" s="1178"/>
      <c r="BM271" s="1178"/>
      <c r="BN271" s="1178"/>
      <c r="BO271" s="1178"/>
      <c r="BP271" s="1178"/>
      <c r="BQ271" s="1178"/>
      <c r="BR271" s="1178"/>
      <c r="BS271" s="1178"/>
      <c r="BT271" s="1178"/>
      <c r="BU271" s="1178"/>
      <c r="BV271" s="1178"/>
      <c r="BW271" s="1178"/>
      <c r="BX271" s="1178"/>
      <c r="BY271" s="1178"/>
      <c r="BZ271" s="1178"/>
      <c r="CA271" s="1178"/>
    </row>
    <row r="272" spans="1:79" ht="9" customHeight="1">
      <c r="B272" s="1339"/>
      <c r="C272" s="1340"/>
      <c r="D272" s="1340"/>
      <c r="E272" s="1340"/>
      <c r="F272" s="1376"/>
      <c r="G272" s="1297"/>
      <c r="H272" s="1297"/>
      <c r="I272" s="1178"/>
      <c r="J272" s="1178"/>
      <c r="K272" s="1178"/>
      <c r="L272" s="1178"/>
      <c r="M272" s="1178"/>
      <c r="N272" s="1271"/>
      <c r="O272" s="1178"/>
      <c r="P272" s="1178"/>
      <c r="Q272" s="1178"/>
      <c r="R272" s="1178"/>
      <c r="S272" s="1178"/>
      <c r="T272" s="1178"/>
      <c r="U272" s="1178"/>
      <c r="V272" s="1178"/>
      <c r="W272" s="1178"/>
      <c r="X272" s="1178"/>
      <c r="Y272" s="1178"/>
      <c r="Z272" s="1178"/>
      <c r="AA272" s="1178"/>
      <c r="AB272" s="1178"/>
      <c r="AC272" s="1178"/>
      <c r="AD272" s="1178"/>
      <c r="AE272" s="1178"/>
      <c r="AF272" s="1178"/>
      <c r="AG272" s="1178"/>
      <c r="AH272" s="1178"/>
      <c r="AI272" s="1178"/>
      <c r="AJ272" s="1178"/>
      <c r="AK272" s="1178"/>
      <c r="AL272" s="1178"/>
      <c r="AM272" s="1178"/>
      <c r="AN272" s="1178"/>
      <c r="AO272" s="1178"/>
      <c r="AP272" s="1178"/>
      <c r="AQ272" s="1178"/>
      <c r="AR272" s="1178"/>
      <c r="AS272" s="1178"/>
      <c r="AT272" s="1178"/>
      <c r="AU272" s="1178"/>
      <c r="AV272" s="1178"/>
      <c r="AW272" s="1178"/>
      <c r="AX272" s="1178"/>
      <c r="AY272" s="1178"/>
      <c r="AZ272" s="1178"/>
      <c r="BA272" s="1178"/>
      <c r="BB272" s="1178"/>
      <c r="BC272" s="1178"/>
      <c r="BD272" s="1178"/>
      <c r="BE272" s="1178"/>
      <c r="BF272" s="1178"/>
      <c r="BG272" s="1178"/>
      <c r="BH272" s="1178"/>
      <c r="BI272" s="1178"/>
      <c r="BJ272" s="1178"/>
      <c r="BK272" s="1178"/>
      <c r="BL272" s="1178"/>
      <c r="BM272" s="1178"/>
      <c r="BN272" s="1178"/>
      <c r="BO272" s="1178"/>
      <c r="BP272" s="1178"/>
      <c r="BQ272" s="1178"/>
      <c r="BR272" s="1178"/>
      <c r="BS272" s="1178"/>
      <c r="BT272" s="1178"/>
      <c r="BU272" s="1178"/>
      <c r="BV272" s="1178"/>
      <c r="BW272" s="1178"/>
      <c r="BX272" s="1178"/>
      <c r="BY272" s="1178"/>
      <c r="BZ272" s="1178"/>
      <c r="CA272" s="1178"/>
    </row>
    <row r="273" spans="1:79" ht="18" customHeight="1">
      <c r="A273" s="1253">
        <v>28</v>
      </c>
      <c r="B273" s="1293" t="s">
        <v>940</v>
      </c>
      <c r="C273" s="1294"/>
      <c r="D273" s="1294"/>
      <c r="E273" s="1294"/>
      <c r="F273" s="1376"/>
      <c r="G273" s="1297"/>
      <c r="H273" s="1297"/>
      <c r="I273" s="1178"/>
      <c r="J273" s="1178"/>
      <c r="K273" s="1178"/>
      <c r="L273" s="1178"/>
      <c r="M273" s="1178"/>
      <c r="N273" s="1271"/>
      <c r="O273" s="1178"/>
      <c r="P273" s="1178"/>
      <c r="Q273" s="1178"/>
      <c r="R273" s="1178"/>
      <c r="S273" s="1178"/>
      <c r="T273" s="1178"/>
      <c r="U273" s="1178"/>
      <c r="V273" s="1178"/>
      <c r="W273" s="1178"/>
      <c r="X273" s="1178"/>
      <c r="Y273" s="1178"/>
      <c r="Z273" s="1178"/>
      <c r="AA273" s="1178"/>
      <c r="AB273" s="1178"/>
      <c r="AC273" s="1178"/>
      <c r="AD273" s="1178"/>
      <c r="AE273" s="1178"/>
      <c r="AF273" s="1178"/>
      <c r="AG273" s="1178"/>
      <c r="AH273" s="1178"/>
      <c r="AI273" s="1178"/>
      <c r="AJ273" s="1178"/>
      <c r="AK273" s="1178"/>
      <c r="AL273" s="1178"/>
      <c r="AM273" s="1178"/>
      <c r="AN273" s="1178"/>
      <c r="AO273" s="1178"/>
      <c r="AP273" s="1178"/>
      <c r="AQ273" s="1178"/>
      <c r="AR273" s="1178"/>
      <c r="AS273" s="1178"/>
      <c r="AT273" s="1178"/>
      <c r="AU273" s="1178"/>
      <c r="AV273" s="1178"/>
      <c r="AW273" s="1178"/>
      <c r="AX273" s="1178"/>
      <c r="AY273" s="1178"/>
      <c r="AZ273" s="1178"/>
      <c r="BA273" s="1178"/>
      <c r="BB273" s="1178"/>
      <c r="BC273" s="1178"/>
      <c r="BD273" s="1178"/>
      <c r="BE273" s="1178"/>
      <c r="BF273" s="1178"/>
      <c r="BG273" s="1178"/>
      <c r="BH273" s="1178"/>
      <c r="BI273" s="1178"/>
      <c r="BJ273" s="1178"/>
      <c r="BK273" s="1178"/>
      <c r="BL273" s="1178"/>
      <c r="BM273" s="1178"/>
      <c r="BN273" s="1178"/>
      <c r="BO273" s="1178"/>
      <c r="BP273" s="1178"/>
      <c r="BQ273" s="1178"/>
      <c r="BR273" s="1178"/>
      <c r="BS273" s="1178"/>
      <c r="BT273" s="1178"/>
      <c r="BU273" s="1178"/>
      <c r="BV273" s="1178"/>
      <c r="BW273" s="1178"/>
      <c r="BX273" s="1178"/>
      <c r="BY273" s="1178"/>
      <c r="BZ273" s="1178"/>
      <c r="CA273" s="1178"/>
    </row>
    <row r="274" spans="1:79" ht="35.25" customHeight="1">
      <c r="B274" s="1298" t="s">
        <v>941</v>
      </c>
      <c r="C274" s="1299"/>
      <c r="D274" s="1299"/>
      <c r="E274" s="1300"/>
      <c r="F274" s="1376"/>
      <c r="G274" s="1297"/>
      <c r="H274" s="1297"/>
      <c r="I274" s="1178"/>
      <c r="J274" s="1178"/>
      <c r="K274" s="1178"/>
      <c r="L274" s="1178"/>
      <c r="M274" s="1178"/>
      <c r="N274" s="1271"/>
      <c r="O274" s="1178"/>
      <c r="P274" s="1178"/>
      <c r="Q274" s="1178"/>
      <c r="R274" s="1178"/>
      <c r="S274" s="1178"/>
      <c r="T274" s="1178"/>
      <c r="U274" s="1178"/>
      <c r="V274" s="1178"/>
      <c r="W274" s="1178"/>
      <c r="X274" s="1178"/>
      <c r="Y274" s="1178"/>
      <c r="Z274" s="1178"/>
      <c r="AA274" s="1178"/>
      <c r="AB274" s="1178"/>
      <c r="AC274" s="1178"/>
      <c r="AD274" s="1178"/>
      <c r="AE274" s="1178"/>
      <c r="AF274" s="1178"/>
      <c r="AG274" s="1178"/>
      <c r="AH274" s="1178"/>
      <c r="AI274" s="1178"/>
      <c r="AJ274" s="1178"/>
      <c r="AK274" s="1178"/>
      <c r="AL274" s="1178"/>
      <c r="AM274" s="1178"/>
      <c r="AN274" s="1178"/>
      <c r="AO274" s="1178"/>
      <c r="AP274" s="1178"/>
      <c r="AQ274" s="1178"/>
      <c r="AR274" s="1178"/>
      <c r="AS274" s="1178"/>
      <c r="AT274" s="1178"/>
      <c r="AU274" s="1178"/>
      <c r="AV274" s="1178"/>
      <c r="AW274" s="1178"/>
      <c r="AX274" s="1178"/>
      <c r="AY274" s="1178"/>
      <c r="AZ274" s="1178"/>
      <c r="BA274" s="1178"/>
      <c r="BB274" s="1178"/>
      <c r="BC274" s="1178"/>
      <c r="BD274" s="1178"/>
      <c r="BE274" s="1178"/>
      <c r="BF274" s="1178"/>
      <c r="BG274" s="1178"/>
      <c r="BH274" s="1178"/>
      <c r="BI274" s="1178"/>
      <c r="BJ274" s="1178"/>
      <c r="BK274" s="1178"/>
      <c r="BL274" s="1178"/>
      <c r="BM274" s="1178"/>
      <c r="BN274" s="1178"/>
      <c r="BO274" s="1178"/>
      <c r="BP274" s="1178"/>
      <c r="BQ274" s="1178"/>
      <c r="BR274" s="1178"/>
      <c r="BS274" s="1178"/>
      <c r="BT274" s="1178"/>
      <c r="BU274" s="1178"/>
      <c r="BV274" s="1178"/>
      <c r="BW274" s="1178"/>
      <c r="BX274" s="1178"/>
      <c r="BY274" s="1178"/>
      <c r="BZ274" s="1178"/>
      <c r="CA274" s="1178"/>
    </row>
    <row r="275" spans="1:79" ht="16.5" customHeight="1" thickBot="1">
      <c r="B275" s="1293" t="s">
        <v>810</v>
      </c>
      <c r="C275" s="1301"/>
      <c r="F275" s="1376"/>
      <c r="G275" s="1297"/>
      <c r="H275" s="1297"/>
      <c r="I275" s="1178"/>
      <c r="J275" s="1178"/>
      <c r="K275" s="1178"/>
      <c r="L275" s="1178"/>
      <c r="M275" s="1178"/>
      <c r="N275" s="1271"/>
      <c r="O275" s="1178"/>
      <c r="P275" s="1178"/>
      <c r="Q275" s="1178"/>
      <c r="R275" s="1178"/>
      <c r="S275" s="1178"/>
      <c r="T275" s="1178"/>
      <c r="U275" s="1178"/>
      <c r="V275" s="1178"/>
      <c r="W275" s="1178"/>
      <c r="X275" s="1178"/>
      <c r="Y275" s="1178"/>
      <c r="Z275" s="1178"/>
      <c r="AA275" s="1178"/>
      <c r="AB275" s="1178"/>
      <c r="AC275" s="1178"/>
      <c r="AD275" s="1178"/>
      <c r="AE275" s="1178"/>
      <c r="AF275" s="1178"/>
      <c r="AG275" s="1178"/>
      <c r="AH275" s="1178"/>
      <c r="AI275" s="1178"/>
      <c r="AJ275" s="1178"/>
      <c r="AK275" s="1178"/>
      <c r="AL275" s="1178"/>
      <c r="AM275" s="1178"/>
      <c r="AN275" s="1178"/>
      <c r="AO275" s="1178"/>
      <c r="AP275" s="1178"/>
      <c r="AQ275" s="1178"/>
      <c r="AR275" s="1178"/>
      <c r="AS275" s="1178"/>
      <c r="AT275" s="1178"/>
      <c r="AU275" s="1178"/>
      <c r="AV275" s="1178"/>
      <c r="AW275" s="1178"/>
      <c r="AX275" s="1178"/>
      <c r="AY275" s="1178"/>
      <c r="AZ275" s="1178"/>
      <c r="BA275" s="1178"/>
      <c r="BB275" s="1178"/>
      <c r="BC275" s="1178"/>
      <c r="BD275" s="1178"/>
      <c r="BE275" s="1178"/>
      <c r="BF275" s="1178"/>
      <c r="BG275" s="1178"/>
      <c r="BH275" s="1178"/>
      <c r="BI275" s="1178"/>
      <c r="BJ275" s="1178"/>
      <c r="BK275" s="1178"/>
      <c r="BL275" s="1178"/>
      <c r="BM275" s="1178"/>
      <c r="BN275" s="1178"/>
      <c r="BO275" s="1178"/>
      <c r="BP275" s="1178"/>
      <c r="BQ275" s="1178"/>
      <c r="BR275" s="1178"/>
      <c r="BS275" s="1178"/>
      <c r="BT275" s="1178"/>
      <c r="BU275" s="1178"/>
      <c r="BV275" s="1178"/>
      <c r="BW275" s="1178"/>
      <c r="BX275" s="1178"/>
      <c r="BY275" s="1178"/>
      <c r="BZ275" s="1178"/>
      <c r="CA275" s="1178"/>
    </row>
    <row r="276" spans="1:79" ht="33.75" customHeight="1" thickBot="1">
      <c r="B276" s="1302" t="s">
        <v>811</v>
      </c>
      <c r="C276" s="1303" t="s">
        <v>812</v>
      </c>
      <c r="D276" s="1303" t="s">
        <v>813</v>
      </c>
      <c r="E276" s="1304" t="s">
        <v>814</v>
      </c>
      <c r="F276" s="1348" t="s">
        <v>815</v>
      </c>
      <c r="G276" s="1306">
        <v>1</v>
      </c>
      <c r="H276" s="1297"/>
      <c r="I276" s="1178"/>
      <c r="J276" s="1178"/>
      <c r="K276" s="1178"/>
      <c r="L276" s="1178"/>
      <c r="M276" s="1178"/>
      <c r="N276" s="1271"/>
      <c r="O276" s="1178"/>
      <c r="P276" s="1178"/>
      <c r="Q276" s="1178"/>
      <c r="R276" s="1178"/>
      <c r="S276" s="1178"/>
      <c r="T276" s="1178"/>
      <c r="U276" s="1178"/>
      <c r="V276" s="1178"/>
      <c r="W276" s="1178"/>
      <c r="X276" s="1178"/>
      <c r="Y276" s="1178"/>
      <c r="Z276" s="1178"/>
      <c r="AA276" s="1178"/>
      <c r="AB276" s="1178"/>
      <c r="AC276" s="1178"/>
      <c r="AD276" s="1178"/>
      <c r="AE276" s="1178"/>
      <c r="AF276" s="1178"/>
      <c r="AG276" s="1178"/>
      <c r="AH276" s="1178"/>
      <c r="AI276" s="1178"/>
      <c r="AJ276" s="1178"/>
      <c r="AK276" s="1178"/>
      <c r="AL276" s="1178"/>
      <c r="AM276" s="1178"/>
      <c r="AN276" s="1178"/>
      <c r="AO276" s="1178"/>
      <c r="AP276" s="1178"/>
      <c r="AQ276" s="1178"/>
      <c r="AR276" s="1178"/>
      <c r="AS276" s="1178"/>
      <c r="AT276" s="1178"/>
      <c r="AU276" s="1178"/>
      <c r="AV276" s="1178"/>
      <c r="AW276" s="1178"/>
      <c r="AX276" s="1178"/>
      <c r="AY276" s="1178"/>
      <c r="AZ276" s="1178"/>
      <c r="BA276" s="1178"/>
      <c r="BB276" s="1178"/>
      <c r="BC276" s="1178"/>
      <c r="BD276" s="1178"/>
      <c r="BE276" s="1178"/>
      <c r="BF276" s="1178"/>
      <c r="BG276" s="1178"/>
      <c r="BH276" s="1178"/>
      <c r="BI276" s="1178"/>
      <c r="BJ276" s="1178"/>
      <c r="BK276" s="1178"/>
      <c r="BL276" s="1178"/>
      <c r="BM276" s="1178"/>
      <c r="BN276" s="1178"/>
      <c r="BO276" s="1178"/>
      <c r="BP276" s="1178"/>
      <c r="BQ276" s="1178"/>
      <c r="BR276" s="1178"/>
      <c r="BS276" s="1178"/>
      <c r="BT276" s="1178"/>
      <c r="BU276" s="1178"/>
      <c r="BV276" s="1178"/>
      <c r="BW276" s="1178"/>
      <c r="BX276" s="1178"/>
      <c r="BY276" s="1178"/>
      <c r="BZ276" s="1178"/>
      <c r="CA276" s="1178"/>
    </row>
    <row r="277" spans="1:79" ht="30.75" customHeight="1">
      <c r="B277" s="1313" t="s">
        <v>942</v>
      </c>
      <c r="C277" s="1314">
        <v>0</v>
      </c>
      <c r="D277" s="1315">
        <v>1</v>
      </c>
      <c r="E277" s="1316">
        <f>D277*C277</f>
        <v>0</v>
      </c>
      <c r="F277" s="1349"/>
      <c r="G277" s="1342"/>
      <c r="H277" s="1342"/>
      <c r="I277" s="1343"/>
      <c r="J277" s="1178"/>
      <c r="K277" s="1178"/>
      <c r="L277" s="1178"/>
      <c r="M277" s="1178"/>
      <c r="N277" s="1271"/>
      <c r="O277" s="1178"/>
      <c r="P277" s="1178"/>
      <c r="Q277" s="1178"/>
      <c r="R277" s="1178"/>
      <c r="S277" s="1178"/>
      <c r="T277" s="1178"/>
      <c r="U277" s="1178"/>
      <c r="V277" s="1178"/>
      <c r="W277" s="1178"/>
      <c r="X277" s="1178"/>
      <c r="Y277" s="1178"/>
      <c r="Z277" s="1178"/>
      <c r="AA277" s="1178"/>
      <c r="AB277" s="1178"/>
      <c r="AC277" s="1178"/>
      <c r="AD277" s="1178"/>
      <c r="AE277" s="1178"/>
      <c r="AF277" s="1178"/>
      <c r="AG277" s="1178"/>
      <c r="AH277" s="1178"/>
      <c r="AI277" s="1178"/>
      <c r="AJ277" s="1178"/>
      <c r="AK277" s="1178"/>
      <c r="AL277" s="1178"/>
      <c r="AM277" s="1178"/>
      <c r="AN277" s="1178"/>
      <c r="AO277" s="1178"/>
      <c r="AP277" s="1178"/>
      <c r="AQ277" s="1178"/>
      <c r="AR277" s="1178"/>
      <c r="AS277" s="1178"/>
      <c r="AT277" s="1178"/>
      <c r="AU277" s="1178"/>
      <c r="AV277" s="1178"/>
      <c r="AW277" s="1178"/>
      <c r="AX277" s="1178"/>
      <c r="AY277" s="1178"/>
      <c r="AZ277" s="1178"/>
      <c r="BA277" s="1178"/>
      <c r="BB277" s="1178"/>
      <c r="BC277" s="1178"/>
      <c r="BD277" s="1178"/>
      <c r="BE277" s="1178"/>
      <c r="BF277" s="1178"/>
      <c r="BG277" s="1178"/>
      <c r="BH277" s="1178"/>
      <c r="BI277" s="1178"/>
      <c r="BJ277" s="1178"/>
      <c r="BK277" s="1178"/>
      <c r="BL277" s="1178"/>
      <c r="BM277" s="1178"/>
      <c r="BN277" s="1178"/>
      <c r="BO277" s="1178"/>
      <c r="BP277" s="1178"/>
      <c r="BQ277" s="1178"/>
      <c r="BR277" s="1178"/>
      <c r="BS277" s="1178"/>
      <c r="BT277" s="1178"/>
      <c r="BU277" s="1178"/>
      <c r="BV277" s="1178"/>
      <c r="BW277" s="1178"/>
      <c r="BX277" s="1178"/>
      <c r="BY277" s="1178"/>
      <c r="BZ277" s="1178"/>
      <c r="CA277" s="1178"/>
    </row>
    <row r="278" spans="1:79" ht="30.75" customHeight="1">
      <c r="B278" s="1323" t="s">
        <v>943</v>
      </c>
      <c r="C278" s="1324">
        <v>1</v>
      </c>
      <c r="D278" s="1325">
        <v>1</v>
      </c>
      <c r="E278" s="1326">
        <f>D278*C278</f>
        <v>1</v>
      </c>
      <c r="F278" s="1349"/>
      <c r="G278" s="1344"/>
      <c r="H278" s="1344"/>
      <c r="I278" s="1345"/>
      <c r="J278" s="1178"/>
      <c r="K278" s="1178"/>
      <c r="L278" s="1178"/>
      <c r="M278" s="1178"/>
      <c r="N278" s="1271"/>
      <c r="O278" s="1178"/>
      <c r="P278" s="1178"/>
      <c r="Q278" s="1178"/>
      <c r="R278" s="1178"/>
      <c r="S278" s="1178"/>
      <c r="T278" s="1178"/>
      <c r="U278" s="1178"/>
      <c r="V278" s="1178"/>
      <c r="W278" s="1178"/>
      <c r="X278" s="1178"/>
      <c r="Y278" s="1178"/>
      <c r="Z278" s="1178"/>
      <c r="AA278" s="1178"/>
      <c r="AB278" s="1178"/>
      <c r="AC278" s="1178"/>
      <c r="AD278" s="1178"/>
      <c r="AE278" s="1178"/>
      <c r="AF278" s="1178"/>
      <c r="AG278" s="1178"/>
      <c r="AH278" s="1178"/>
      <c r="AI278" s="1178"/>
      <c r="AJ278" s="1178"/>
      <c r="AK278" s="1178"/>
      <c r="AL278" s="1178"/>
      <c r="AM278" s="1178"/>
      <c r="AN278" s="1178"/>
      <c r="AO278" s="1178"/>
      <c r="AP278" s="1178"/>
      <c r="AQ278" s="1178"/>
      <c r="AR278" s="1178"/>
      <c r="AS278" s="1178"/>
      <c r="AT278" s="1178"/>
      <c r="AU278" s="1178"/>
      <c r="AV278" s="1178"/>
      <c r="AW278" s="1178"/>
      <c r="AX278" s="1178"/>
      <c r="AY278" s="1178"/>
      <c r="AZ278" s="1178"/>
      <c r="BA278" s="1178"/>
      <c r="BB278" s="1178"/>
      <c r="BC278" s="1178"/>
      <c r="BD278" s="1178"/>
      <c r="BE278" s="1178"/>
      <c r="BF278" s="1178"/>
      <c r="BG278" s="1178"/>
      <c r="BH278" s="1178"/>
      <c r="BI278" s="1178"/>
      <c r="BJ278" s="1178"/>
      <c r="BK278" s="1178"/>
      <c r="BL278" s="1178"/>
      <c r="BM278" s="1178"/>
      <c r="BN278" s="1178"/>
      <c r="BO278" s="1178"/>
      <c r="BP278" s="1178"/>
      <c r="BQ278" s="1178"/>
      <c r="BR278" s="1178"/>
      <c r="BS278" s="1178"/>
      <c r="BT278" s="1178"/>
      <c r="BU278" s="1178"/>
      <c r="BV278" s="1178"/>
      <c r="BW278" s="1178"/>
      <c r="BX278" s="1178"/>
      <c r="BY278" s="1178"/>
      <c r="BZ278" s="1178"/>
      <c r="CA278" s="1178"/>
    </row>
    <row r="279" spans="1:79" ht="20.25" customHeight="1">
      <c r="B279" s="1323" t="s">
        <v>944</v>
      </c>
      <c r="C279" s="1324">
        <v>2</v>
      </c>
      <c r="D279" s="1325">
        <v>1</v>
      </c>
      <c r="E279" s="1326">
        <f>D279*C279</f>
        <v>2</v>
      </c>
      <c r="F279" s="1349"/>
      <c r="G279" s="1344"/>
      <c r="H279" s="1344"/>
      <c r="I279" s="1345"/>
      <c r="J279" s="1178"/>
      <c r="K279" s="1178"/>
      <c r="L279" s="1178"/>
      <c r="M279" s="1178"/>
      <c r="N279" s="1271"/>
      <c r="O279" s="1178"/>
      <c r="P279" s="1178"/>
      <c r="Q279" s="1178"/>
      <c r="R279" s="1178"/>
      <c r="S279" s="1178"/>
      <c r="T279" s="1178"/>
      <c r="U279" s="1178"/>
      <c r="V279" s="1178"/>
      <c r="W279" s="1178"/>
      <c r="X279" s="1178"/>
      <c r="Y279" s="1178"/>
      <c r="Z279" s="1178"/>
      <c r="AA279" s="1178"/>
      <c r="AB279" s="1178"/>
      <c r="AC279" s="1178"/>
      <c r="AD279" s="1178"/>
      <c r="AE279" s="1178"/>
      <c r="AF279" s="1178"/>
      <c r="AG279" s="1178"/>
      <c r="AH279" s="1178"/>
      <c r="AI279" s="1178"/>
      <c r="AJ279" s="1178"/>
      <c r="AK279" s="1178"/>
      <c r="AL279" s="1178"/>
      <c r="AM279" s="1178"/>
      <c r="AN279" s="1178"/>
      <c r="AO279" s="1178"/>
      <c r="AP279" s="1178"/>
      <c r="AQ279" s="1178"/>
      <c r="AR279" s="1178"/>
      <c r="AS279" s="1178"/>
      <c r="AT279" s="1178"/>
      <c r="AU279" s="1178"/>
      <c r="AV279" s="1178"/>
      <c r="AW279" s="1178"/>
      <c r="AX279" s="1178"/>
      <c r="AY279" s="1178"/>
      <c r="AZ279" s="1178"/>
      <c r="BA279" s="1178"/>
      <c r="BB279" s="1178"/>
      <c r="BC279" s="1178"/>
      <c r="BD279" s="1178"/>
      <c r="BE279" s="1178"/>
      <c r="BF279" s="1178"/>
      <c r="BG279" s="1178"/>
      <c r="BH279" s="1178"/>
      <c r="BI279" s="1178"/>
      <c r="BJ279" s="1178"/>
      <c r="BK279" s="1178"/>
      <c r="BL279" s="1178"/>
      <c r="BM279" s="1178"/>
      <c r="BN279" s="1178"/>
      <c r="BO279" s="1178"/>
      <c r="BP279" s="1178"/>
      <c r="BQ279" s="1178"/>
      <c r="BR279" s="1178"/>
      <c r="BS279" s="1178"/>
      <c r="BT279" s="1178"/>
      <c r="BU279" s="1178"/>
      <c r="BV279" s="1178"/>
      <c r="BW279" s="1178"/>
      <c r="BX279" s="1178"/>
      <c r="BY279" s="1178"/>
      <c r="BZ279" s="1178"/>
      <c r="CA279" s="1178"/>
    </row>
    <row r="280" spans="1:79" ht="32.25" customHeight="1">
      <c r="B280" s="1323" t="s">
        <v>945</v>
      </c>
      <c r="C280" s="1324">
        <v>3</v>
      </c>
      <c r="D280" s="1325">
        <v>1</v>
      </c>
      <c r="E280" s="1326">
        <f>D280*C280</f>
        <v>3</v>
      </c>
      <c r="F280" s="1349"/>
      <c r="G280" s="1344"/>
      <c r="H280" s="1344"/>
      <c r="I280" s="1345"/>
      <c r="J280" s="1178"/>
      <c r="K280" s="1178"/>
      <c r="L280" s="1178"/>
      <c r="M280" s="1178"/>
      <c r="N280" s="1271"/>
      <c r="O280" s="1178"/>
      <c r="P280" s="1178"/>
      <c r="Q280" s="1178"/>
      <c r="R280" s="1178"/>
      <c r="S280" s="1178"/>
      <c r="T280" s="1178"/>
      <c r="U280" s="1178"/>
      <c r="V280" s="1178"/>
      <c r="W280" s="1178"/>
      <c r="X280" s="1178"/>
      <c r="Y280" s="1178"/>
      <c r="Z280" s="1178"/>
      <c r="AA280" s="1178"/>
      <c r="AB280" s="1178"/>
      <c r="AC280" s="1178"/>
      <c r="AD280" s="1178"/>
      <c r="AE280" s="1178"/>
      <c r="AF280" s="1178"/>
      <c r="AG280" s="1178"/>
      <c r="AH280" s="1178"/>
      <c r="AI280" s="1178"/>
      <c r="AJ280" s="1178"/>
      <c r="AK280" s="1178"/>
      <c r="AL280" s="1178"/>
      <c r="AM280" s="1178"/>
      <c r="AN280" s="1178"/>
      <c r="AO280" s="1178"/>
      <c r="AP280" s="1178"/>
      <c r="AQ280" s="1178"/>
      <c r="AR280" s="1178"/>
      <c r="AS280" s="1178"/>
      <c r="AT280" s="1178"/>
      <c r="AU280" s="1178"/>
      <c r="AV280" s="1178"/>
      <c r="AW280" s="1178"/>
      <c r="AX280" s="1178"/>
      <c r="AY280" s="1178"/>
      <c r="AZ280" s="1178"/>
      <c r="BA280" s="1178"/>
      <c r="BB280" s="1178"/>
      <c r="BC280" s="1178"/>
      <c r="BD280" s="1178"/>
      <c r="BE280" s="1178"/>
      <c r="BF280" s="1178"/>
      <c r="BG280" s="1178"/>
      <c r="BH280" s="1178"/>
      <c r="BI280" s="1178"/>
      <c r="BJ280" s="1178"/>
      <c r="BK280" s="1178"/>
      <c r="BL280" s="1178"/>
      <c r="BM280" s="1178"/>
      <c r="BN280" s="1178"/>
      <c r="BO280" s="1178"/>
      <c r="BP280" s="1178"/>
      <c r="BQ280" s="1178"/>
      <c r="BR280" s="1178"/>
      <c r="BS280" s="1178"/>
      <c r="BT280" s="1178"/>
      <c r="BU280" s="1178"/>
      <c r="BV280" s="1178"/>
      <c r="BW280" s="1178"/>
      <c r="BX280" s="1178"/>
      <c r="BY280" s="1178"/>
      <c r="BZ280" s="1178"/>
      <c r="CA280" s="1178"/>
    </row>
    <row r="281" spans="1:79" ht="20.25" customHeight="1" thickBot="1">
      <c r="B281" s="1329" t="s">
        <v>946</v>
      </c>
      <c r="C281" s="1330">
        <v>4</v>
      </c>
      <c r="D281" s="1331">
        <v>1</v>
      </c>
      <c r="E281" s="1332">
        <f>D281*C281</f>
        <v>4</v>
      </c>
      <c r="F281" s="1350"/>
      <c r="G281" s="1346"/>
      <c r="H281" s="1346"/>
      <c r="I281" s="1347"/>
      <c r="J281" s="1178"/>
      <c r="K281" s="1178"/>
      <c r="L281" s="1178"/>
      <c r="M281" s="1178"/>
      <c r="N281" s="1271"/>
      <c r="O281" s="1178"/>
      <c r="P281" s="1178"/>
      <c r="Q281" s="1178"/>
      <c r="R281" s="1178"/>
      <c r="S281" s="1178"/>
      <c r="T281" s="1178"/>
      <c r="U281" s="1178"/>
      <c r="V281" s="1178"/>
      <c r="W281" s="1178"/>
      <c r="X281" s="1178"/>
      <c r="Y281" s="1178"/>
      <c r="Z281" s="1178"/>
      <c r="AA281" s="1178"/>
      <c r="AB281" s="1178"/>
      <c r="AC281" s="1178"/>
      <c r="AD281" s="1178"/>
      <c r="AE281" s="1178"/>
      <c r="AF281" s="1178"/>
      <c r="AG281" s="1178"/>
      <c r="AH281" s="1178"/>
      <c r="AI281" s="1178"/>
      <c r="AJ281" s="1178"/>
      <c r="AK281" s="1178"/>
      <c r="AL281" s="1178"/>
      <c r="AM281" s="1178"/>
      <c r="AN281" s="1178"/>
      <c r="AO281" s="1178"/>
      <c r="AP281" s="1178"/>
      <c r="AQ281" s="1178"/>
      <c r="AR281" s="1178"/>
      <c r="AS281" s="1178"/>
      <c r="AT281" s="1178"/>
      <c r="AU281" s="1178"/>
      <c r="AV281" s="1178"/>
      <c r="AW281" s="1178"/>
      <c r="AX281" s="1178"/>
      <c r="AY281" s="1178"/>
      <c r="AZ281" s="1178"/>
      <c r="BA281" s="1178"/>
      <c r="BB281" s="1178"/>
      <c r="BC281" s="1178"/>
      <c r="BD281" s="1178"/>
      <c r="BE281" s="1178"/>
      <c r="BF281" s="1178"/>
      <c r="BG281" s="1178"/>
      <c r="BH281" s="1178"/>
      <c r="BI281" s="1178"/>
      <c r="BJ281" s="1178"/>
      <c r="BK281" s="1178"/>
      <c r="BL281" s="1178"/>
      <c r="BM281" s="1178"/>
      <c r="BN281" s="1178"/>
      <c r="BO281" s="1178"/>
      <c r="BP281" s="1178"/>
      <c r="BQ281" s="1178"/>
      <c r="BR281" s="1178"/>
      <c r="BS281" s="1178"/>
      <c r="BT281" s="1178"/>
      <c r="BU281" s="1178"/>
      <c r="BV281" s="1178"/>
      <c r="BW281" s="1178"/>
      <c r="BX281" s="1178"/>
      <c r="BY281" s="1178"/>
      <c r="BZ281" s="1178"/>
      <c r="CA281" s="1178"/>
    </row>
    <row r="282" spans="1:79" ht="9.75" customHeight="1">
      <c r="B282" s="1375"/>
      <c r="C282" s="1375"/>
      <c r="D282" s="1375"/>
      <c r="E282" s="1375"/>
      <c r="F282" s="1376"/>
      <c r="G282" s="1297"/>
      <c r="H282" s="1297"/>
      <c r="I282" s="1178"/>
      <c r="J282" s="1178"/>
      <c r="K282" s="1178"/>
      <c r="L282" s="1178"/>
      <c r="M282" s="1178"/>
      <c r="N282" s="1271"/>
      <c r="O282" s="1178"/>
      <c r="P282" s="1178"/>
      <c r="Q282" s="1178"/>
      <c r="R282" s="1178"/>
      <c r="S282" s="1178"/>
      <c r="T282" s="1178"/>
      <c r="U282" s="1178"/>
      <c r="V282" s="1178"/>
      <c r="W282" s="1178"/>
      <c r="X282" s="1178"/>
      <c r="Y282" s="1178"/>
      <c r="Z282" s="1178"/>
      <c r="AA282" s="1178"/>
      <c r="AB282" s="1178"/>
      <c r="AC282" s="1178"/>
      <c r="AD282" s="1178"/>
      <c r="AE282" s="1178"/>
      <c r="AF282" s="1178"/>
      <c r="AG282" s="1178"/>
      <c r="AH282" s="1178"/>
      <c r="AI282" s="1178"/>
      <c r="AJ282" s="1178"/>
      <c r="AK282" s="1178"/>
      <c r="AL282" s="1178"/>
      <c r="AM282" s="1178"/>
      <c r="AN282" s="1178"/>
      <c r="AO282" s="1178"/>
      <c r="AP282" s="1178"/>
      <c r="AQ282" s="1178"/>
      <c r="AR282" s="1178"/>
      <c r="AS282" s="1178"/>
      <c r="AT282" s="1178"/>
      <c r="AU282" s="1178"/>
      <c r="AV282" s="1178"/>
      <c r="AW282" s="1178"/>
      <c r="AX282" s="1178"/>
      <c r="AY282" s="1178"/>
      <c r="AZ282" s="1178"/>
      <c r="BA282" s="1178"/>
      <c r="BB282" s="1178"/>
      <c r="BC282" s="1178"/>
      <c r="BD282" s="1178"/>
      <c r="BE282" s="1178"/>
      <c r="BF282" s="1178"/>
      <c r="BG282" s="1178"/>
      <c r="BH282" s="1178"/>
      <c r="BI282" s="1178"/>
      <c r="BJ282" s="1178"/>
      <c r="BK282" s="1178"/>
      <c r="BL282" s="1178"/>
      <c r="BM282" s="1178"/>
      <c r="BN282" s="1178"/>
      <c r="BO282" s="1178"/>
      <c r="BP282" s="1178"/>
      <c r="BQ282" s="1178"/>
      <c r="BR282" s="1178"/>
      <c r="BS282" s="1178"/>
      <c r="BT282" s="1178"/>
      <c r="BU282" s="1178"/>
      <c r="BV282" s="1178"/>
      <c r="BW282" s="1178"/>
      <c r="BX282" s="1178"/>
      <c r="BY282" s="1178"/>
      <c r="BZ282" s="1178"/>
      <c r="CA282" s="1178"/>
    </row>
    <row r="283" spans="1:79" ht="18" customHeight="1">
      <c r="A283" s="1253">
        <v>29</v>
      </c>
      <c r="B283" s="1293" t="s">
        <v>947</v>
      </c>
      <c r="C283" s="1294"/>
      <c r="D283" s="1294"/>
      <c r="E283" s="1294"/>
      <c r="F283" s="1376"/>
      <c r="G283" s="1297"/>
      <c r="H283" s="1297"/>
      <c r="I283" s="1178"/>
      <c r="J283" s="1178"/>
      <c r="K283" s="1178"/>
      <c r="L283" s="1178"/>
      <c r="M283" s="1178"/>
      <c r="N283" s="1271"/>
      <c r="O283" s="1178"/>
      <c r="P283" s="1178"/>
      <c r="Q283" s="1178"/>
      <c r="R283" s="1178"/>
      <c r="S283" s="1178"/>
      <c r="T283" s="1178"/>
      <c r="U283" s="1178"/>
      <c r="V283" s="1178"/>
      <c r="W283" s="1178"/>
      <c r="X283" s="1178"/>
      <c r="Y283" s="1178"/>
      <c r="Z283" s="1178"/>
      <c r="AA283" s="1178"/>
      <c r="AB283" s="1178"/>
      <c r="AC283" s="1178"/>
      <c r="AD283" s="1178"/>
      <c r="AE283" s="1178"/>
      <c r="AF283" s="1178"/>
      <c r="AG283" s="1178"/>
      <c r="AH283" s="1178"/>
      <c r="AI283" s="1178"/>
      <c r="AJ283" s="1178"/>
      <c r="AK283" s="1178"/>
      <c r="AL283" s="1178"/>
      <c r="AM283" s="1178"/>
      <c r="AN283" s="1178"/>
      <c r="AO283" s="1178"/>
      <c r="AP283" s="1178"/>
      <c r="AQ283" s="1178"/>
      <c r="AR283" s="1178"/>
      <c r="AS283" s="1178"/>
      <c r="AT283" s="1178"/>
      <c r="AU283" s="1178"/>
      <c r="AV283" s="1178"/>
      <c r="AW283" s="1178"/>
      <c r="AX283" s="1178"/>
      <c r="AY283" s="1178"/>
      <c r="AZ283" s="1178"/>
      <c r="BA283" s="1178"/>
      <c r="BB283" s="1178"/>
      <c r="BC283" s="1178"/>
      <c r="BD283" s="1178"/>
      <c r="BE283" s="1178"/>
      <c r="BF283" s="1178"/>
      <c r="BG283" s="1178"/>
      <c r="BH283" s="1178"/>
      <c r="BI283" s="1178"/>
      <c r="BJ283" s="1178"/>
      <c r="BK283" s="1178"/>
      <c r="BL283" s="1178"/>
      <c r="BM283" s="1178"/>
      <c r="BN283" s="1178"/>
      <c r="BO283" s="1178"/>
      <c r="BP283" s="1178"/>
      <c r="BQ283" s="1178"/>
      <c r="BR283" s="1178"/>
      <c r="BS283" s="1178"/>
      <c r="BT283" s="1178"/>
      <c r="BU283" s="1178"/>
      <c r="BV283" s="1178"/>
      <c r="BW283" s="1178"/>
      <c r="BX283" s="1178"/>
      <c r="BY283" s="1178"/>
      <c r="BZ283" s="1178"/>
      <c r="CA283" s="1178"/>
    </row>
    <row r="284" spans="1:79" ht="35.25" customHeight="1">
      <c r="B284" s="1298" t="s">
        <v>948</v>
      </c>
      <c r="C284" s="1299"/>
      <c r="D284" s="1299"/>
      <c r="E284" s="1300"/>
      <c r="F284" s="1376"/>
      <c r="G284" s="1297"/>
      <c r="H284" s="1297"/>
      <c r="I284" s="1178"/>
      <c r="J284" s="1178"/>
      <c r="K284" s="1178"/>
      <c r="L284" s="1178"/>
      <c r="M284" s="1178"/>
      <c r="N284" s="1271"/>
      <c r="O284" s="1178"/>
      <c r="P284" s="1178"/>
      <c r="Q284" s="1178"/>
      <c r="R284" s="1178"/>
      <c r="S284" s="1178"/>
      <c r="T284" s="1178"/>
      <c r="U284" s="1178"/>
      <c r="V284" s="1178"/>
      <c r="W284" s="1178"/>
      <c r="X284" s="1178"/>
      <c r="Y284" s="1178"/>
      <c r="Z284" s="1178"/>
      <c r="AA284" s="1178"/>
      <c r="AB284" s="1178"/>
      <c r="AC284" s="1178"/>
      <c r="AD284" s="1178"/>
      <c r="AE284" s="1178"/>
      <c r="AF284" s="1178"/>
      <c r="AG284" s="1178"/>
      <c r="AH284" s="1178"/>
      <c r="AI284" s="1178"/>
      <c r="AJ284" s="1178"/>
      <c r="AK284" s="1178"/>
      <c r="AL284" s="1178"/>
      <c r="AM284" s="1178"/>
      <c r="AN284" s="1178"/>
      <c r="AO284" s="1178"/>
      <c r="AP284" s="1178"/>
      <c r="AQ284" s="1178"/>
      <c r="AR284" s="1178"/>
      <c r="AS284" s="1178"/>
      <c r="AT284" s="1178"/>
      <c r="AU284" s="1178"/>
      <c r="AV284" s="1178"/>
      <c r="AW284" s="1178"/>
      <c r="AX284" s="1178"/>
      <c r="AY284" s="1178"/>
      <c r="AZ284" s="1178"/>
      <c r="BA284" s="1178"/>
      <c r="BB284" s="1178"/>
      <c r="BC284" s="1178"/>
      <c r="BD284" s="1178"/>
      <c r="BE284" s="1178"/>
      <c r="BF284" s="1178"/>
      <c r="BG284" s="1178"/>
      <c r="BH284" s="1178"/>
      <c r="BI284" s="1178"/>
      <c r="BJ284" s="1178"/>
      <c r="BK284" s="1178"/>
      <c r="BL284" s="1178"/>
      <c r="BM284" s="1178"/>
      <c r="BN284" s="1178"/>
      <c r="BO284" s="1178"/>
      <c r="BP284" s="1178"/>
      <c r="BQ284" s="1178"/>
      <c r="BR284" s="1178"/>
      <c r="BS284" s="1178"/>
      <c r="BT284" s="1178"/>
      <c r="BU284" s="1178"/>
      <c r="BV284" s="1178"/>
      <c r="BW284" s="1178"/>
      <c r="BX284" s="1178"/>
      <c r="BY284" s="1178"/>
      <c r="BZ284" s="1178"/>
      <c r="CA284" s="1178"/>
    </row>
    <row r="285" spans="1:79" ht="16.5" customHeight="1" thickBot="1">
      <c r="B285" s="1293" t="s">
        <v>810</v>
      </c>
      <c r="C285" s="1301"/>
      <c r="F285" s="1376"/>
      <c r="G285" s="1297"/>
      <c r="H285" s="1297"/>
      <c r="I285" s="1178"/>
      <c r="J285" s="1178"/>
      <c r="K285" s="1178"/>
      <c r="L285" s="1178"/>
      <c r="M285" s="1178"/>
      <c r="N285" s="1271"/>
      <c r="O285" s="1178"/>
      <c r="P285" s="1178"/>
      <c r="Q285" s="1178"/>
      <c r="R285" s="1178"/>
      <c r="S285" s="1178"/>
      <c r="T285" s="1178"/>
      <c r="U285" s="1178"/>
      <c r="V285" s="1178"/>
      <c r="W285" s="1178"/>
      <c r="X285" s="1178"/>
      <c r="Y285" s="1178"/>
      <c r="Z285" s="1178"/>
      <c r="AA285" s="1178"/>
      <c r="AB285" s="1178"/>
      <c r="AC285" s="1178"/>
      <c r="AD285" s="1178"/>
      <c r="AE285" s="1178"/>
      <c r="AF285" s="1178"/>
      <c r="AG285" s="1178"/>
      <c r="AH285" s="1178"/>
      <c r="AI285" s="1178"/>
      <c r="AJ285" s="1178"/>
      <c r="AK285" s="1178"/>
      <c r="AL285" s="1178"/>
      <c r="AM285" s="1178"/>
      <c r="AN285" s="1178"/>
      <c r="AO285" s="1178"/>
      <c r="AP285" s="1178"/>
      <c r="AQ285" s="1178"/>
      <c r="AR285" s="1178"/>
      <c r="AS285" s="1178"/>
      <c r="AT285" s="1178"/>
      <c r="AU285" s="1178"/>
      <c r="AV285" s="1178"/>
      <c r="AW285" s="1178"/>
      <c r="AX285" s="1178"/>
      <c r="AY285" s="1178"/>
      <c r="AZ285" s="1178"/>
      <c r="BA285" s="1178"/>
      <c r="BB285" s="1178"/>
      <c r="BC285" s="1178"/>
      <c r="BD285" s="1178"/>
      <c r="BE285" s="1178"/>
      <c r="BF285" s="1178"/>
      <c r="BG285" s="1178"/>
      <c r="BH285" s="1178"/>
      <c r="BI285" s="1178"/>
      <c r="BJ285" s="1178"/>
      <c r="BK285" s="1178"/>
      <c r="BL285" s="1178"/>
      <c r="BM285" s="1178"/>
      <c r="BN285" s="1178"/>
      <c r="BO285" s="1178"/>
      <c r="BP285" s="1178"/>
      <c r="BQ285" s="1178"/>
      <c r="BR285" s="1178"/>
      <c r="BS285" s="1178"/>
      <c r="BT285" s="1178"/>
      <c r="BU285" s="1178"/>
      <c r="BV285" s="1178"/>
      <c r="BW285" s="1178"/>
      <c r="BX285" s="1178"/>
      <c r="BY285" s="1178"/>
      <c r="BZ285" s="1178"/>
      <c r="CA285" s="1178"/>
    </row>
    <row r="286" spans="1:79" ht="33.75" customHeight="1" thickBot="1">
      <c r="B286" s="1302" t="s">
        <v>811</v>
      </c>
      <c r="C286" s="1303" t="s">
        <v>812</v>
      </c>
      <c r="D286" s="1303" t="s">
        <v>813</v>
      </c>
      <c r="E286" s="1304" t="s">
        <v>814</v>
      </c>
      <c r="F286" s="1348" t="s">
        <v>815</v>
      </c>
      <c r="G286" s="1341">
        <v>2</v>
      </c>
      <c r="H286" s="1297"/>
      <c r="I286" s="1178"/>
      <c r="J286" s="1178"/>
      <c r="K286" s="1178"/>
      <c r="L286" s="1178"/>
      <c r="M286" s="1178"/>
      <c r="N286" s="1271"/>
      <c r="O286" s="1178"/>
      <c r="P286" s="1178"/>
      <c r="Q286" s="1178"/>
      <c r="R286" s="1178"/>
      <c r="S286" s="1178"/>
      <c r="T286" s="1178"/>
      <c r="U286" s="1178"/>
      <c r="V286" s="1178"/>
      <c r="W286" s="1178"/>
      <c r="X286" s="1178"/>
      <c r="Y286" s="1178"/>
      <c r="Z286" s="1178"/>
      <c r="AA286" s="1178"/>
      <c r="AB286" s="1178"/>
      <c r="AC286" s="1178"/>
      <c r="AD286" s="1178"/>
      <c r="AE286" s="1178"/>
      <c r="AF286" s="1178"/>
      <c r="AG286" s="1178"/>
      <c r="AH286" s="1178"/>
      <c r="AI286" s="1178"/>
      <c r="AJ286" s="1178"/>
      <c r="AK286" s="1178"/>
      <c r="AL286" s="1178"/>
      <c r="AM286" s="1178"/>
      <c r="AN286" s="1178"/>
      <c r="AO286" s="1178"/>
      <c r="AP286" s="1178"/>
      <c r="AQ286" s="1178"/>
      <c r="AR286" s="1178"/>
      <c r="AS286" s="1178"/>
      <c r="AT286" s="1178"/>
      <c r="AU286" s="1178"/>
      <c r="AV286" s="1178"/>
      <c r="AW286" s="1178"/>
      <c r="AX286" s="1178"/>
      <c r="AY286" s="1178"/>
      <c r="AZ286" s="1178"/>
      <c r="BA286" s="1178"/>
      <c r="BB286" s="1178"/>
      <c r="BC286" s="1178"/>
      <c r="BD286" s="1178"/>
      <c r="BE286" s="1178"/>
      <c r="BF286" s="1178"/>
      <c r="BG286" s="1178"/>
      <c r="BH286" s="1178"/>
      <c r="BI286" s="1178"/>
      <c r="BJ286" s="1178"/>
      <c r="BK286" s="1178"/>
      <c r="BL286" s="1178"/>
      <c r="BM286" s="1178"/>
      <c r="BN286" s="1178"/>
      <c r="BO286" s="1178"/>
      <c r="BP286" s="1178"/>
      <c r="BQ286" s="1178"/>
      <c r="BR286" s="1178"/>
      <c r="BS286" s="1178"/>
      <c r="BT286" s="1178"/>
      <c r="BU286" s="1178"/>
      <c r="BV286" s="1178"/>
      <c r="BW286" s="1178"/>
      <c r="BX286" s="1178"/>
      <c r="BY286" s="1178"/>
      <c r="BZ286" s="1178"/>
      <c r="CA286" s="1178"/>
    </row>
    <row r="287" spans="1:79" ht="45.6" customHeight="1">
      <c r="B287" s="1313" t="s">
        <v>949</v>
      </c>
      <c r="C287" s="1314">
        <v>0</v>
      </c>
      <c r="D287" s="1315">
        <v>2</v>
      </c>
      <c r="E287" s="1316">
        <v>0</v>
      </c>
      <c r="F287" s="1349"/>
      <c r="G287" s="1342"/>
      <c r="H287" s="1342"/>
      <c r="I287" s="1343"/>
      <c r="J287" s="1178"/>
      <c r="K287" s="1178"/>
      <c r="L287" s="1178"/>
      <c r="M287" s="1178"/>
      <c r="N287" s="1271"/>
      <c r="O287" s="1178"/>
      <c r="P287" s="1178"/>
      <c r="Q287" s="1178"/>
      <c r="R287" s="1178"/>
      <c r="S287" s="1178"/>
      <c r="T287" s="1178"/>
      <c r="U287" s="1178"/>
      <c r="V287" s="1178"/>
      <c r="W287" s="1178"/>
      <c r="X287" s="1178"/>
      <c r="Y287" s="1178"/>
      <c r="Z287" s="1178"/>
      <c r="AA287" s="1178"/>
      <c r="AB287" s="1178"/>
      <c r="AC287" s="1178"/>
      <c r="AD287" s="1178"/>
      <c r="AE287" s="1178"/>
      <c r="AF287" s="1178"/>
      <c r="AG287" s="1178"/>
      <c r="AH287" s="1178"/>
      <c r="AI287" s="1178"/>
      <c r="AJ287" s="1178"/>
      <c r="AK287" s="1178"/>
      <c r="AL287" s="1178"/>
      <c r="AM287" s="1178"/>
      <c r="AN287" s="1178"/>
      <c r="AO287" s="1178"/>
      <c r="AP287" s="1178"/>
      <c r="AQ287" s="1178"/>
      <c r="AR287" s="1178"/>
      <c r="AS287" s="1178"/>
      <c r="AT287" s="1178"/>
      <c r="AU287" s="1178"/>
      <c r="AV287" s="1178"/>
      <c r="AW287" s="1178"/>
      <c r="AX287" s="1178"/>
      <c r="AY287" s="1178"/>
      <c r="AZ287" s="1178"/>
      <c r="BA287" s="1178"/>
      <c r="BB287" s="1178"/>
      <c r="BC287" s="1178"/>
      <c r="BD287" s="1178"/>
      <c r="BE287" s="1178"/>
      <c r="BF287" s="1178"/>
      <c r="BG287" s="1178"/>
      <c r="BH287" s="1178"/>
      <c r="BI287" s="1178"/>
      <c r="BJ287" s="1178"/>
      <c r="BK287" s="1178"/>
      <c r="BL287" s="1178"/>
      <c r="BM287" s="1178"/>
      <c r="BN287" s="1178"/>
      <c r="BO287" s="1178"/>
      <c r="BP287" s="1178"/>
      <c r="BQ287" s="1178"/>
      <c r="BR287" s="1178"/>
      <c r="BS287" s="1178"/>
      <c r="BT287" s="1178"/>
      <c r="BU287" s="1178"/>
      <c r="BV287" s="1178"/>
      <c r="BW287" s="1178"/>
      <c r="BX287" s="1178"/>
      <c r="BY287" s="1178"/>
      <c r="BZ287" s="1178"/>
      <c r="CA287" s="1178"/>
    </row>
    <row r="288" spans="1:79" ht="24" customHeight="1">
      <c r="B288" s="1323" t="s">
        <v>950</v>
      </c>
      <c r="C288" s="1324">
        <v>1</v>
      </c>
      <c r="D288" s="1325">
        <v>2</v>
      </c>
      <c r="E288" s="1326">
        <v>2</v>
      </c>
      <c r="F288" s="1349"/>
      <c r="G288" s="1344"/>
      <c r="H288" s="1344"/>
      <c r="I288" s="1345"/>
      <c r="J288" s="1178"/>
      <c r="K288" s="1178"/>
      <c r="L288" s="1178"/>
      <c r="M288" s="1178"/>
      <c r="N288" s="1271"/>
      <c r="O288" s="1178"/>
      <c r="P288" s="1178"/>
      <c r="Q288" s="1178"/>
      <c r="R288" s="1178"/>
      <c r="S288" s="1178"/>
      <c r="T288" s="1178"/>
      <c r="U288" s="1178"/>
      <c r="V288" s="1178"/>
      <c r="W288" s="1178"/>
      <c r="X288" s="1178"/>
      <c r="Y288" s="1178"/>
      <c r="Z288" s="1178"/>
      <c r="AA288" s="1178"/>
      <c r="AB288" s="1178"/>
      <c r="AC288" s="1178"/>
      <c r="AD288" s="1178"/>
      <c r="AE288" s="1178"/>
      <c r="AF288" s="1178"/>
      <c r="AG288" s="1178"/>
      <c r="AH288" s="1178"/>
      <c r="AI288" s="1178"/>
      <c r="AJ288" s="1178"/>
      <c r="AK288" s="1178"/>
      <c r="AL288" s="1178"/>
      <c r="AM288" s="1178"/>
      <c r="AN288" s="1178"/>
      <c r="AO288" s="1178"/>
      <c r="AP288" s="1178"/>
      <c r="AQ288" s="1178"/>
      <c r="AR288" s="1178"/>
      <c r="AS288" s="1178"/>
      <c r="AT288" s="1178"/>
      <c r="AU288" s="1178"/>
      <c r="AV288" s="1178"/>
      <c r="AW288" s="1178"/>
      <c r="AX288" s="1178"/>
      <c r="AY288" s="1178"/>
      <c r="AZ288" s="1178"/>
      <c r="BA288" s="1178"/>
      <c r="BB288" s="1178"/>
      <c r="BC288" s="1178"/>
      <c r="BD288" s="1178"/>
      <c r="BE288" s="1178"/>
      <c r="BF288" s="1178"/>
      <c r="BG288" s="1178"/>
      <c r="BH288" s="1178"/>
      <c r="BI288" s="1178"/>
      <c r="BJ288" s="1178"/>
      <c r="BK288" s="1178"/>
      <c r="BL288" s="1178"/>
      <c r="BM288" s="1178"/>
      <c r="BN288" s="1178"/>
      <c r="BO288" s="1178"/>
      <c r="BP288" s="1178"/>
      <c r="BQ288" s="1178"/>
      <c r="BR288" s="1178"/>
      <c r="BS288" s="1178"/>
      <c r="BT288" s="1178"/>
      <c r="BU288" s="1178"/>
      <c r="BV288" s="1178"/>
      <c r="BW288" s="1178"/>
      <c r="BX288" s="1178"/>
      <c r="BY288" s="1178"/>
      <c r="BZ288" s="1178"/>
      <c r="CA288" s="1178"/>
    </row>
    <row r="289" spans="1:79" ht="50.45" customHeight="1" thickBot="1">
      <c r="B289" s="1329" t="s">
        <v>951</v>
      </c>
      <c r="C289" s="1330">
        <v>2</v>
      </c>
      <c r="D289" s="1331">
        <v>2</v>
      </c>
      <c r="E289" s="1332">
        <v>4</v>
      </c>
      <c r="F289" s="1350"/>
      <c r="G289" s="1346"/>
      <c r="H289" s="1346"/>
      <c r="I289" s="1347"/>
      <c r="J289" s="1178"/>
      <c r="K289" s="1178"/>
      <c r="L289" s="1178"/>
      <c r="M289" s="1178"/>
      <c r="N289" s="1271"/>
      <c r="O289" s="1178"/>
      <c r="P289" s="1178"/>
      <c r="Q289" s="1178"/>
      <c r="R289" s="1178"/>
      <c r="S289" s="1178"/>
      <c r="T289" s="1178"/>
      <c r="U289" s="1178"/>
      <c r="V289" s="1178"/>
      <c r="W289" s="1178"/>
      <c r="X289" s="1178"/>
      <c r="Y289" s="1178"/>
      <c r="Z289" s="1178"/>
      <c r="AA289" s="1178"/>
      <c r="AB289" s="1178"/>
      <c r="AC289" s="1178"/>
      <c r="AD289" s="1178"/>
      <c r="AE289" s="1178"/>
      <c r="AF289" s="1178"/>
      <c r="AG289" s="1178"/>
      <c r="AH289" s="1178"/>
      <c r="AI289" s="1178"/>
      <c r="AJ289" s="1178"/>
      <c r="AK289" s="1178"/>
      <c r="AL289" s="1178"/>
      <c r="AM289" s="1178"/>
      <c r="AN289" s="1178"/>
      <c r="AO289" s="1178"/>
      <c r="AP289" s="1178"/>
      <c r="AQ289" s="1178"/>
      <c r="AR289" s="1178"/>
      <c r="AS289" s="1178"/>
      <c r="AT289" s="1178"/>
      <c r="AU289" s="1178"/>
      <c r="AV289" s="1178"/>
      <c r="AW289" s="1178"/>
      <c r="AX289" s="1178"/>
      <c r="AY289" s="1178"/>
      <c r="AZ289" s="1178"/>
      <c r="BA289" s="1178"/>
      <c r="BB289" s="1178"/>
      <c r="BC289" s="1178"/>
      <c r="BD289" s="1178"/>
      <c r="BE289" s="1178"/>
      <c r="BF289" s="1178"/>
      <c r="BG289" s="1178"/>
      <c r="BH289" s="1178"/>
      <c r="BI289" s="1178"/>
      <c r="BJ289" s="1178"/>
      <c r="BK289" s="1178"/>
      <c r="BL289" s="1178"/>
      <c r="BM289" s="1178"/>
      <c r="BN289" s="1178"/>
      <c r="BO289" s="1178"/>
      <c r="BP289" s="1178"/>
      <c r="BQ289" s="1178"/>
      <c r="BR289" s="1178"/>
      <c r="BS289" s="1178"/>
      <c r="BT289" s="1178"/>
      <c r="BU289" s="1178"/>
      <c r="BV289" s="1178"/>
      <c r="BW289" s="1178"/>
      <c r="BX289" s="1178"/>
      <c r="BY289" s="1178"/>
      <c r="BZ289" s="1178"/>
      <c r="CA289" s="1178"/>
    </row>
    <row r="290" spans="1:79" ht="9" customHeight="1">
      <c r="B290" s="1339"/>
      <c r="C290" s="1340"/>
      <c r="D290" s="1340"/>
      <c r="E290" s="1340"/>
      <c r="F290" s="1376"/>
      <c r="G290" s="1297"/>
      <c r="H290" s="1297"/>
      <c r="I290" s="1178"/>
      <c r="J290" s="1178"/>
      <c r="K290" s="1178"/>
      <c r="L290" s="1178"/>
      <c r="M290" s="1178"/>
      <c r="N290" s="1271"/>
      <c r="O290" s="1178"/>
      <c r="P290" s="1178"/>
      <c r="Q290" s="1178"/>
      <c r="R290" s="1178"/>
      <c r="S290" s="1178"/>
      <c r="T290" s="1178"/>
      <c r="U290" s="1178"/>
      <c r="V290" s="1178"/>
      <c r="W290" s="1178"/>
      <c r="X290" s="1178"/>
      <c r="Y290" s="1178"/>
      <c r="Z290" s="1178"/>
      <c r="AA290" s="1178"/>
      <c r="AB290" s="1178"/>
      <c r="AC290" s="1178"/>
      <c r="AD290" s="1178"/>
      <c r="AE290" s="1178"/>
      <c r="AF290" s="1178"/>
      <c r="AG290" s="1178"/>
      <c r="AH290" s="1178"/>
      <c r="AI290" s="1178"/>
      <c r="AJ290" s="1178"/>
      <c r="AK290" s="1178"/>
      <c r="AL290" s="1178"/>
      <c r="AM290" s="1178"/>
      <c r="AN290" s="1178"/>
      <c r="AO290" s="1178"/>
      <c r="AP290" s="1178"/>
      <c r="AQ290" s="1178"/>
      <c r="AR290" s="1178"/>
      <c r="AS290" s="1178"/>
      <c r="AT290" s="1178"/>
      <c r="AU290" s="1178"/>
      <c r="AV290" s="1178"/>
      <c r="AW290" s="1178"/>
      <c r="AX290" s="1178"/>
      <c r="AY290" s="1178"/>
      <c r="AZ290" s="1178"/>
      <c r="BA290" s="1178"/>
      <c r="BB290" s="1178"/>
      <c r="BC290" s="1178"/>
      <c r="BD290" s="1178"/>
      <c r="BE290" s="1178"/>
      <c r="BF290" s="1178"/>
      <c r="BG290" s="1178"/>
      <c r="BH290" s="1178"/>
      <c r="BI290" s="1178"/>
      <c r="BJ290" s="1178"/>
      <c r="BK290" s="1178"/>
      <c r="BL290" s="1178"/>
      <c r="BM290" s="1178"/>
      <c r="BN290" s="1178"/>
      <c r="BO290" s="1178"/>
      <c r="BP290" s="1178"/>
      <c r="BQ290" s="1178"/>
      <c r="BR290" s="1178"/>
      <c r="BS290" s="1178"/>
      <c r="BT290" s="1178"/>
      <c r="BU290" s="1178"/>
      <c r="BV290" s="1178"/>
      <c r="BW290" s="1178"/>
      <c r="BX290" s="1178"/>
      <c r="BY290" s="1178"/>
      <c r="BZ290" s="1178"/>
      <c r="CA290" s="1178"/>
    </row>
    <row r="291" spans="1:79" ht="18" customHeight="1">
      <c r="A291" s="1253">
        <v>30</v>
      </c>
      <c r="B291" s="1293" t="s">
        <v>952</v>
      </c>
      <c r="C291" s="1294"/>
      <c r="D291" s="1294"/>
      <c r="E291" s="1294"/>
      <c r="F291" s="1376"/>
      <c r="G291" s="1297"/>
      <c r="H291" s="1297"/>
      <c r="I291" s="1178"/>
      <c r="J291" s="1178"/>
      <c r="K291" s="1178"/>
      <c r="L291" s="1178"/>
      <c r="M291" s="1178"/>
      <c r="N291" s="1271"/>
      <c r="O291" s="1178"/>
      <c r="P291" s="1178"/>
      <c r="Q291" s="1178"/>
      <c r="R291" s="1178"/>
      <c r="S291" s="1178"/>
      <c r="T291" s="1178"/>
      <c r="U291" s="1178"/>
      <c r="V291" s="1178"/>
      <c r="W291" s="1178"/>
      <c r="X291" s="1178"/>
      <c r="Y291" s="1178"/>
      <c r="Z291" s="1178"/>
      <c r="AA291" s="1178"/>
      <c r="AB291" s="1178"/>
      <c r="AC291" s="1178"/>
      <c r="AD291" s="1178"/>
      <c r="AE291" s="1178"/>
      <c r="AF291" s="1178"/>
      <c r="AG291" s="1178"/>
      <c r="AH291" s="1178"/>
      <c r="AI291" s="1178"/>
      <c r="AJ291" s="1178"/>
      <c r="AK291" s="1178"/>
      <c r="AL291" s="1178"/>
      <c r="AM291" s="1178"/>
      <c r="AN291" s="1178"/>
      <c r="AO291" s="1178"/>
      <c r="AP291" s="1178"/>
      <c r="AQ291" s="1178"/>
      <c r="AR291" s="1178"/>
      <c r="AS291" s="1178"/>
      <c r="AT291" s="1178"/>
      <c r="AU291" s="1178"/>
      <c r="AV291" s="1178"/>
      <c r="AW291" s="1178"/>
      <c r="AX291" s="1178"/>
      <c r="AY291" s="1178"/>
      <c r="AZ291" s="1178"/>
      <c r="BA291" s="1178"/>
      <c r="BB291" s="1178"/>
      <c r="BC291" s="1178"/>
      <c r="BD291" s="1178"/>
      <c r="BE291" s="1178"/>
      <c r="BF291" s="1178"/>
      <c r="BG291" s="1178"/>
      <c r="BH291" s="1178"/>
      <c r="BI291" s="1178"/>
      <c r="BJ291" s="1178"/>
      <c r="BK291" s="1178"/>
      <c r="BL291" s="1178"/>
      <c r="BM291" s="1178"/>
      <c r="BN291" s="1178"/>
      <c r="BO291" s="1178"/>
      <c r="BP291" s="1178"/>
      <c r="BQ291" s="1178"/>
      <c r="BR291" s="1178"/>
      <c r="BS291" s="1178"/>
      <c r="BT291" s="1178"/>
      <c r="BU291" s="1178"/>
      <c r="BV291" s="1178"/>
      <c r="BW291" s="1178"/>
      <c r="BX291" s="1178"/>
      <c r="BY291" s="1178"/>
      <c r="BZ291" s="1178"/>
      <c r="CA291" s="1178"/>
    </row>
    <row r="292" spans="1:79" ht="35.25" customHeight="1">
      <c r="B292" s="1298" t="s">
        <v>953</v>
      </c>
      <c r="C292" s="1299"/>
      <c r="D292" s="1299"/>
      <c r="E292" s="1300"/>
      <c r="F292" s="1376"/>
      <c r="G292" s="1297"/>
      <c r="H292" s="1297"/>
      <c r="I292" s="1178"/>
      <c r="J292" s="1178"/>
      <c r="K292" s="1178"/>
      <c r="L292" s="1178"/>
      <c r="M292" s="1178"/>
      <c r="N292" s="1271"/>
      <c r="O292" s="1178"/>
      <c r="P292" s="1178"/>
      <c r="Q292" s="1178"/>
      <c r="R292" s="1178"/>
      <c r="S292" s="1178"/>
      <c r="T292" s="1178"/>
      <c r="U292" s="1178"/>
      <c r="V292" s="1178"/>
      <c r="W292" s="1178"/>
      <c r="X292" s="1178"/>
      <c r="Y292" s="1178"/>
      <c r="Z292" s="1178"/>
      <c r="AA292" s="1178"/>
      <c r="AB292" s="1178"/>
      <c r="AC292" s="1178"/>
      <c r="AD292" s="1178"/>
      <c r="AE292" s="1178"/>
      <c r="AF292" s="1178"/>
      <c r="AG292" s="1178"/>
      <c r="AH292" s="1178"/>
      <c r="AI292" s="1178"/>
      <c r="AJ292" s="1178"/>
      <c r="AK292" s="1178"/>
      <c r="AL292" s="1178"/>
      <c r="AM292" s="1178"/>
      <c r="AN292" s="1178"/>
      <c r="AO292" s="1178"/>
      <c r="AP292" s="1178"/>
      <c r="AQ292" s="1178"/>
      <c r="AR292" s="1178"/>
      <c r="AS292" s="1178"/>
      <c r="AT292" s="1178"/>
      <c r="AU292" s="1178"/>
      <c r="AV292" s="1178"/>
      <c r="AW292" s="1178"/>
      <c r="AX292" s="1178"/>
      <c r="AY292" s="1178"/>
      <c r="AZ292" s="1178"/>
      <c r="BA292" s="1178"/>
      <c r="BB292" s="1178"/>
      <c r="BC292" s="1178"/>
      <c r="BD292" s="1178"/>
      <c r="BE292" s="1178"/>
      <c r="BF292" s="1178"/>
      <c r="BG292" s="1178"/>
      <c r="BH292" s="1178"/>
      <c r="BI292" s="1178"/>
      <c r="BJ292" s="1178"/>
      <c r="BK292" s="1178"/>
      <c r="BL292" s="1178"/>
      <c r="BM292" s="1178"/>
      <c r="BN292" s="1178"/>
      <c r="BO292" s="1178"/>
      <c r="BP292" s="1178"/>
      <c r="BQ292" s="1178"/>
      <c r="BR292" s="1178"/>
      <c r="BS292" s="1178"/>
      <c r="BT292" s="1178"/>
      <c r="BU292" s="1178"/>
      <c r="BV292" s="1178"/>
      <c r="BW292" s="1178"/>
      <c r="BX292" s="1178"/>
      <c r="BY292" s="1178"/>
      <c r="BZ292" s="1178"/>
      <c r="CA292" s="1178"/>
    </row>
    <row r="293" spans="1:79" ht="16.5" customHeight="1" thickBot="1">
      <c r="B293" s="1293" t="s">
        <v>810</v>
      </c>
      <c r="C293" s="1301"/>
      <c r="F293" s="1376"/>
      <c r="G293" s="1297"/>
      <c r="H293" s="1297"/>
      <c r="I293" s="1178"/>
      <c r="J293" s="1178"/>
      <c r="K293" s="1178"/>
      <c r="L293" s="1178"/>
      <c r="M293" s="1178"/>
      <c r="N293" s="1271"/>
      <c r="O293" s="1178"/>
      <c r="P293" s="1178"/>
      <c r="Q293" s="1178"/>
      <c r="R293" s="1178"/>
      <c r="S293" s="1178"/>
      <c r="T293" s="1178"/>
      <c r="U293" s="1178"/>
      <c r="V293" s="1178"/>
      <c r="W293" s="1178"/>
      <c r="X293" s="1178"/>
      <c r="Y293" s="1178"/>
      <c r="Z293" s="1178"/>
      <c r="AA293" s="1178"/>
      <c r="AB293" s="1178"/>
      <c r="AC293" s="1178"/>
      <c r="AD293" s="1178"/>
      <c r="AE293" s="1178"/>
      <c r="AF293" s="1178"/>
      <c r="AG293" s="1178"/>
      <c r="AH293" s="1178"/>
      <c r="AI293" s="1178"/>
      <c r="AJ293" s="1178"/>
      <c r="AK293" s="1178"/>
      <c r="AL293" s="1178"/>
      <c r="AM293" s="1178"/>
      <c r="AN293" s="1178"/>
      <c r="AO293" s="1178"/>
      <c r="AP293" s="1178"/>
      <c r="AQ293" s="1178"/>
      <c r="AR293" s="1178"/>
      <c r="AS293" s="1178"/>
      <c r="AT293" s="1178"/>
      <c r="AU293" s="1178"/>
      <c r="AV293" s="1178"/>
      <c r="AW293" s="1178"/>
      <c r="AX293" s="1178"/>
      <c r="AY293" s="1178"/>
      <c r="AZ293" s="1178"/>
      <c r="BA293" s="1178"/>
      <c r="BB293" s="1178"/>
      <c r="BC293" s="1178"/>
      <c r="BD293" s="1178"/>
      <c r="BE293" s="1178"/>
      <c r="BF293" s="1178"/>
      <c r="BG293" s="1178"/>
      <c r="BH293" s="1178"/>
      <c r="BI293" s="1178"/>
      <c r="BJ293" s="1178"/>
      <c r="BK293" s="1178"/>
      <c r="BL293" s="1178"/>
      <c r="BM293" s="1178"/>
      <c r="BN293" s="1178"/>
      <c r="BO293" s="1178"/>
      <c r="BP293" s="1178"/>
      <c r="BQ293" s="1178"/>
      <c r="BR293" s="1178"/>
      <c r="BS293" s="1178"/>
      <c r="BT293" s="1178"/>
      <c r="BU293" s="1178"/>
      <c r="BV293" s="1178"/>
      <c r="BW293" s="1178"/>
      <c r="BX293" s="1178"/>
      <c r="BY293" s="1178"/>
      <c r="BZ293" s="1178"/>
      <c r="CA293" s="1178"/>
    </row>
    <row r="294" spans="1:79" ht="33.75" customHeight="1" thickBot="1">
      <c r="B294" s="1302" t="s">
        <v>811</v>
      </c>
      <c r="C294" s="1303" t="s">
        <v>812</v>
      </c>
      <c r="D294" s="1303" t="s">
        <v>813</v>
      </c>
      <c r="E294" s="1304" t="s">
        <v>814</v>
      </c>
      <c r="F294" s="1348" t="s">
        <v>815</v>
      </c>
      <c r="G294" s="1341">
        <v>6</v>
      </c>
      <c r="H294" s="1297"/>
      <c r="I294" s="1178"/>
      <c r="J294" s="1178"/>
      <c r="K294" s="1178"/>
      <c r="L294" s="1178"/>
      <c r="M294" s="1178"/>
      <c r="N294" s="1271"/>
      <c r="O294" s="1178"/>
      <c r="P294" s="1178"/>
      <c r="Q294" s="1178"/>
      <c r="R294" s="1178"/>
      <c r="S294" s="1178"/>
      <c r="T294" s="1178"/>
      <c r="U294" s="1178"/>
      <c r="V294" s="1178"/>
      <c r="W294" s="1178"/>
      <c r="X294" s="1178"/>
      <c r="Y294" s="1178"/>
      <c r="Z294" s="1178"/>
      <c r="AA294" s="1178"/>
      <c r="AB294" s="1178"/>
      <c r="AC294" s="1178"/>
      <c r="AD294" s="1178"/>
      <c r="AE294" s="1178"/>
      <c r="AF294" s="1178"/>
      <c r="AG294" s="1178"/>
      <c r="AH294" s="1178"/>
      <c r="AI294" s="1178"/>
      <c r="AJ294" s="1178"/>
      <c r="AK294" s="1178"/>
      <c r="AL294" s="1178"/>
      <c r="AM294" s="1178"/>
      <c r="AN294" s="1178"/>
      <c r="AO294" s="1178"/>
      <c r="AP294" s="1178"/>
      <c r="AQ294" s="1178"/>
      <c r="AR294" s="1178"/>
      <c r="AS294" s="1178"/>
      <c r="AT294" s="1178"/>
      <c r="AU294" s="1178"/>
      <c r="AV294" s="1178"/>
      <c r="AW294" s="1178"/>
      <c r="AX294" s="1178"/>
      <c r="AY294" s="1178"/>
      <c r="AZ294" s="1178"/>
      <c r="BA294" s="1178"/>
      <c r="BB294" s="1178"/>
      <c r="BC294" s="1178"/>
      <c r="BD294" s="1178"/>
      <c r="BE294" s="1178"/>
      <c r="BF294" s="1178"/>
      <c r="BG294" s="1178"/>
      <c r="BH294" s="1178"/>
      <c r="BI294" s="1178"/>
      <c r="BJ294" s="1178"/>
      <c r="BK294" s="1178"/>
      <c r="BL294" s="1178"/>
      <c r="BM294" s="1178"/>
      <c r="BN294" s="1178"/>
      <c r="BO294" s="1178"/>
      <c r="BP294" s="1178"/>
      <c r="BQ294" s="1178"/>
      <c r="BR294" s="1178"/>
      <c r="BS294" s="1178"/>
      <c r="BT294" s="1178"/>
      <c r="BU294" s="1178"/>
      <c r="BV294" s="1178"/>
      <c r="BW294" s="1178"/>
      <c r="BX294" s="1178"/>
      <c r="BY294" s="1178"/>
      <c r="BZ294" s="1178"/>
      <c r="CA294" s="1178"/>
    </row>
    <row r="295" spans="1:79" ht="21" customHeight="1">
      <c r="B295" s="1313" t="s">
        <v>954</v>
      </c>
      <c r="C295" s="1314">
        <v>1</v>
      </c>
      <c r="D295" s="1315">
        <v>2</v>
      </c>
      <c r="E295" s="1316">
        <v>2</v>
      </c>
      <c r="F295" s="1349"/>
      <c r="G295" s="1342"/>
      <c r="H295" s="1342"/>
      <c r="I295" s="1343"/>
      <c r="J295" s="1178"/>
      <c r="K295" s="1178"/>
      <c r="L295" s="1178"/>
      <c r="M295" s="1178"/>
      <c r="N295" s="1271"/>
      <c r="O295" s="1178"/>
      <c r="P295" s="1178"/>
      <c r="Q295" s="1178"/>
      <c r="R295" s="1178"/>
      <c r="S295" s="1178"/>
      <c r="T295" s="1178"/>
      <c r="U295" s="1178"/>
      <c r="V295" s="1178"/>
      <c r="W295" s="1178"/>
      <c r="X295" s="1178"/>
      <c r="Y295" s="1178"/>
      <c r="Z295" s="1178"/>
      <c r="AA295" s="1178"/>
      <c r="AB295" s="1178"/>
      <c r="AC295" s="1178"/>
      <c r="AD295" s="1178"/>
      <c r="AE295" s="1178"/>
      <c r="AF295" s="1178"/>
      <c r="AG295" s="1178"/>
      <c r="AH295" s="1178"/>
      <c r="AI295" s="1178"/>
      <c r="AJ295" s="1178"/>
      <c r="AK295" s="1178"/>
      <c r="AL295" s="1178"/>
      <c r="AM295" s="1178"/>
      <c r="AN295" s="1178"/>
      <c r="AO295" s="1178"/>
      <c r="AP295" s="1178"/>
      <c r="AQ295" s="1178"/>
      <c r="AR295" s="1178"/>
      <c r="AS295" s="1178"/>
      <c r="AT295" s="1178"/>
      <c r="AU295" s="1178"/>
      <c r="AV295" s="1178"/>
      <c r="AW295" s="1178"/>
      <c r="AX295" s="1178"/>
      <c r="AY295" s="1178"/>
      <c r="AZ295" s="1178"/>
      <c r="BA295" s="1178"/>
      <c r="BB295" s="1178"/>
      <c r="BC295" s="1178"/>
      <c r="BD295" s="1178"/>
      <c r="BE295" s="1178"/>
      <c r="BF295" s="1178"/>
      <c r="BG295" s="1178"/>
      <c r="BH295" s="1178"/>
      <c r="BI295" s="1178"/>
      <c r="BJ295" s="1178"/>
      <c r="BK295" s="1178"/>
      <c r="BL295" s="1178"/>
      <c r="BM295" s="1178"/>
      <c r="BN295" s="1178"/>
      <c r="BO295" s="1178"/>
      <c r="BP295" s="1178"/>
      <c r="BQ295" s="1178"/>
      <c r="BR295" s="1178"/>
      <c r="BS295" s="1178"/>
      <c r="BT295" s="1178"/>
      <c r="BU295" s="1178"/>
      <c r="BV295" s="1178"/>
      <c r="BW295" s="1178"/>
      <c r="BX295" s="1178"/>
      <c r="BY295" s="1178"/>
      <c r="BZ295" s="1178"/>
      <c r="CA295" s="1178"/>
    </row>
    <row r="296" spans="1:79" ht="20.25" customHeight="1">
      <c r="B296" s="1323" t="s">
        <v>955</v>
      </c>
      <c r="C296" s="1324">
        <v>2</v>
      </c>
      <c r="D296" s="1325">
        <v>2</v>
      </c>
      <c r="E296" s="1326">
        <v>4</v>
      </c>
      <c r="F296" s="1349"/>
      <c r="G296" s="1344"/>
      <c r="H296" s="1344"/>
      <c r="I296" s="1345"/>
      <c r="J296" s="1178"/>
      <c r="K296" s="1178"/>
      <c r="L296" s="1178"/>
      <c r="M296" s="1178"/>
      <c r="N296" s="1271"/>
      <c r="O296" s="1178"/>
      <c r="P296" s="1178"/>
      <c r="Q296" s="1178"/>
      <c r="R296" s="1178"/>
      <c r="S296" s="1178"/>
      <c r="T296" s="1178"/>
      <c r="U296" s="1178"/>
      <c r="V296" s="1178"/>
      <c r="W296" s="1178"/>
      <c r="X296" s="1178"/>
      <c r="Y296" s="1178"/>
      <c r="Z296" s="1178"/>
      <c r="AA296" s="1178"/>
      <c r="AB296" s="1178"/>
      <c r="AC296" s="1178"/>
      <c r="AD296" s="1178"/>
      <c r="AE296" s="1178"/>
      <c r="AF296" s="1178"/>
      <c r="AG296" s="1178"/>
      <c r="AH296" s="1178"/>
      <c r="AI296" s="1178"/>
      <c r="AJ296" s="1178"/>
      <c r="AK296" s="1178"/>
      <c r="AL296" s="1178"/>
      <c r="AM296" s="1178"/>
      <c r="AN296" s="1178"/>
      <c r="AO296" s="1178"/>
      <c r="AP296" s="1178"/>
      <c r="AQ296" s="1178"/>
      <c r="AR296" s="1178"/>
      <c r="AS296" s="1178"/>
      <c r="AT296" s="1178"/>
      <c r="AU296" s="1178"/>
      <c r="AV296" s="1178"/>
      <c r="AW296" s="1178"/>
      <c r="AX296" s="1178"/>
      <c r="AY296" s="1178"/>
      <c r="AZ296" s="1178"/>
      <c r="BA296" s="1178"/>
      <c r="BB296" s="1178"/>
      <c r="BC296" s="1178"/>
      <c r="BD296" s="1178"/>
      <c r="BE296" s="1178"/>
      <c r="BF296" s="1178"/>
      <c r="BG296" s="1178"/>
      <c r="BH296" s="1178"/>
      <c r="BI296" s="1178"/>
      <c r="BJ296" s="1178"/>
      <c r="BK296" s="1178"/>
      <c r="BL296" s="1178"/>
      <c r="BM296" s="1178"/>
      <c r="BN296" s="1178"/>
      <c r="BO296" s="1178"/>
      <c r="BP296" s="1178"/>
      <c r="BQ296" s="1178"/>
      <c r="BR296" s="1178"/>
      <c r="BS296" s="1178"/>
      <c r="BT296" s="1178"/>
      <c r="BU296" s="1178"/>
      <c r="BV296" s="1178"/>
      <c r="BW296" s="1178"/>
      <c r="BX296" s="1178"/>
      <c r="BY296" s="1178"/>
      <c r="BZ296" s="1178"/>
      <c r="CA296" s="1178"/>
    </row>
    <row r="297" spans="1:79" ht="20.25" customHeight="1" thickBot="1">
      <c r="B297" s="1329" t="s">
        <v>956</v>
      </c>
      <c r="C297" s="1330">
        <v>3</v>
      </c>
      <c r="D297" s="1331">
        <v>2</v>
      </c>
      <c r="E297" s="1332">
        <v>6</v>
      </c>
      <c r="F297" s="1350"/>
      <c r="G297" s="1346"/>
      <c r="H297" s="1346"/>
      <c r="I297" s="1347"/>
      <c r="J297" s="1178"/>
      <c r="K297" s="1178"/>
      <c r="L297" s="1178"/>
      <c r="M297" s="1178"/>
      <c r="N297" s="1271"/>
      <c r="O297" s="1178"/>
      <c r="P297" s="1178"/>
      <c r="Q297" s="1178"/>
      <c r="R297" s="1178"/>
      <c r="S297" s="1178"/>
      <c r="T297" s="1178"/>
      <c r="U297" s="1178"/>
      <c r="V297" s="1178"/>
      <c r="W297" s="1178"/>
      <c r="X297" s="1178"/>
      <c r="Y297" s="1178"/>
      <c r="Z297" s="1178"/>
      <c r="AA297" s="1178"/>
      <c r="AB297" s="1178"/>
      <c r="AC297" s="1178"/>
      <c r="AD297" s="1178"/>
      <c r="AE297" s="1178"/>
      <c r="AF297" s="1178"/>
      <c r="AG297" s="1178"/>
      <c r="AH297" s="1178"/>
      <c r="AI297" s="1178"/>
      <c r="AJ297" s="1178"/>
      <c r="AK297" s="1178"/>
      <c r="AL297" s="1178"/>
      <c r="AM297" s="1178"/>
      <c r="AN297" s="1178"/>
      <c r="AO297" s="1178"/>
      <c r="AP297" s="1178"/>
      <c r="AQ297" s="1178"/>
      <c r="AR297" s="1178"/>
      <c r="AS297" s="1178"/>
      <c r="AT297" s="1178"/>
      <c r="AU297" s="1178"/>
      <c r="AV297" s="1178"/>
      <c r="AW297" s="1178"/>
      <c r="AX297" s="1178"/>
      <c r="AY297" s="1178"/>
      <c r="AZ297" s="1178"/>
      <c r="BA297" s="1178"/>
      <c r="BB297" s="1178"/>
      <c r="BC297" s="1178"/>
      <c r="BD297" s="1178"/>
      <c r="BE297" s="1178"/>
      <c r="BF297" s="1178"/>
      <c r="BG297" s="1178"/>
      <c r="BH297" s="1178"/>
      <c r="BI297" s="1178"/>
      <c r="BJ297" s="1178"/>
      <c r="BK297" s="1178"/>
      <c r="BL297" s="1178"/>
      <c r="BM297" s="1178"/>
      <c r="BN297" s="1178"/>
      <c r="BO297" s="1178"/>
      <c r="BP297" s="1178"/>
      <c r="BQ297" s="1178"/>
      <c r="BR297" s="1178"/>
      <c r="BS297" s="1178"/>
      <c r="BT297" s="1178"/>
      <c r="BU297" s="1178"/>
      <c r="BV297" s="1178"/>
      <c r="BW297" s="1178"/>
      <c r="BX297" s="1178"/>
      <c r="BY297" s="1178"/>
      <c r="BZ297" s="1178"/>
      <c r="CA297" s="1178"/>
    </row>
    <row r="298" spans="1:79" ht="9" customHeight="1">
      <c r="B298" s="1339"/>
      <c r="C298" s="1340"/>
      <c r="D298" s="1340"/>
      <c r="E298" s="1340"/>
      <c r="F298" s="1376"/>
      <c r="G298" s="1297"/>
      <c r="H298" s="1297"/>
      <c r="I298" s="1178"/>
      <c r="J298" s="1178"/>
      <c r="K298" s="1178"/>
      <c r="L298" s="1178"/>
      <c r="M298" s="1178"/>
      <c r="N298" s="1271"/>
      <c r="O298" s="1178"/>
      <c r="P298" s="1178"/>
      <c r="Q298" s="1178"/>
      <c r="R298" s="1178"/>
      <c r="S298" s="1178"/>
      <c r="T298" s="1178"/>
      <c r="U298" s="1178"/>
      <c r="V298" s="1178"/>
      <c r="W298" s="1178"/>
      <c r="X298" s="1178"/>
      <c r="Y298" s="1178"/>
      <c r="Z298" s="1178"/>
      <c r="AA298" s="1178"/>
      <c r="AB298" s="1178"/>
      <c r="AC298" s="1178"/>
      <c r="AD298" s="1178"/>
      <c r="AE298" s="1178"/>
      <c r="AF298" s="1178"/>
      <c r="AG298" s="1178"/>
      <c r="AH298" s="1178"/>
      <c r="AI298" s="1178"/>
      <c r="AJ298" s="1178"/>
      <c r="AK298" s="1178"/>
      <c r="AL298" s="1178"/>
      <c r="AM298" s="1178"/>
      <c r="AN298" s="1178"/>
      <c r="AO298" s="1178"/>
      <c r="AP298" s="1178"/>
      <c r="AQ298" s="1178"/>
      <c r="AR298" s="1178"/>
      <c r="AS298" s="1178"/>
      <c r="AT298" s="1178"/>
      <c r="AU298" s="1178"/>
      <c r="AV298" s="1178"/>
      <c r="AW298" s="1178"/>
      <c r="AX298" s="1178"/>
      <c r="AY298" s="1178"/>
      <c r="AZ298" s="1178"/>
      <c r="BA298" s="1178"/>
      <c r="BB298" s="1178"/>
      <c r="BC298" s="1178"/>
      <c r="BD298" s="1178"/>
      <c r="BE298" s="1178"/>
      <c r="BF298" s="1178"/>
      <c r="BG298" s="1178"/>
      <c r="BH298" s="1178"/>
      <c r="BI298" s="1178"/>
      <c r="BJ298" s="1178"/>
      <c r="BK298" s="1178"/>
      <c r="BL298" s="1178"/>
      <c r="BM298" s="1178"/>
      <c r="BN298" s="1178"/>
      <c r="BO298" s="1178"/>
      <c r="BP298" s="1178"/>
      <c r="BQ298" s="1178"/>
      <c r="BR298" s="1178"/>
      <c r="BS298" s="1178"/>
      <c r="BT298" s="1178"/>
      <c r="BU298" s="1178"/>
      <c r="BV298" s="1178"/>
      <c r="BW298" s="1178"/>
      <c r="BX298" s="1178"/>
      <c r="BY298" s="1178"/>
      <c r="BZ298" s="1178"/>
      <c r="CA298" s="1178"/>
    </row>
    <row r="299" spans="1:79">
      <c r="C299" s="1134"/>
      <c r="D299" s="1134"/>
      <c r="E299" s="1134"/>
      <c r="F299" s="1376"/>
      <c r="G299" s="1132"/>
      <c r="I299" s="1178"/>
      <c r="J299" s="1178"/>
      <c r="K299" s="1178"/>
      <c r="L299" s="1178"/>
      <c r="M299" s="1178"/>
      <c r="N299" s="1271"/>
      <c r="O299" s="1178"/>
      <c r="P299" s="1178"/>
      <c r="Q299" s="1178"/>
      <c r="R299" s="1178"/>
      <c r="S299" s="1178"/>
      <c r="T299" s="1178"/>
      <c r="U299" s="1178"/>
      <c r="V299" s="1178"/>
      <c r="W299" s="1178"/>
      <c r="X299" s="1178"/>
      <c r="Y299" s="1178"/>
      <c r="Z299" s="1178"/>
      <c r="AA299" s="1178"/>
      <c r="AB299" s="1178"/>
      <c r="AC299" s="1178"/>
      <c r="AD299" s="1178"/>
      <c r="AE299" s="1178"/>
      <c r="AF299" s="1178"/>
      <c r="AG299" s="1178"/>
      <c r="AH299" s="1178"/>
      <c r="AI299" s="1178"/>
      <c r="AJ299" s="1178"/>
      <c r="AK299" s="1178"/>
      <c r="AL299" s="1178"/>
      <c r="AM299" s="1178"/>
      <c r="AN299" s="1178"/>
      <c r="AO299" s="1178"/>
      <c r="AP299" s="1178"/>
      <c r="AQ299" s="1178"/>
      <c r="AR299" s="1178"/>
      <c r="AS299" s="1178"/>
      <c r="AT299" s="1178"/>
      <c r="AU299" s="1178"/>
      <c r="AV299" s="1178"/>
      <c r="AW299" s="1178"/>
      <c r="AX299" s="1178"/>
      <c r="AY299" s="1178"/>
      <c r="AZ299" s="1178"/>
      <c r="BA299" s="1178"/>
      <c r="BB299" s="1178"/>
      <c r="BC299" s="1178"/>
      <c r="BD299" s="1178"/>
      <c r="BE299" s="1178"/>
      <c r="BF299" s="1178"/>
      <c r="BG299" s="1178"/>
      <c r="BH299" s="1178"/>
      <c r="BI299" s="1178"/>
      <c r="BJ299" s="1178"/>
      <c r="BK299" s="1178"/>
      <c r="BL299" s="1178"/>
      <c r="BM299" s="1178"/>
      <c r="BN299" s="1178"/>
      <c r="BO299" s="1178"/>
      <c r="BP299" s="1178"/>
      <c r="BQ299" s="1178"/>
      <c r="BR299" s="1178"/>
      <c r="BS299" s="1178"/>
      <c r="BT299" s="1178"/>
      <c r="BU299" s="1178"/>
      <c r="BV299" s="1178"/>
      <c r="BW299" s="1178"/>
      <c r="BX299" s="1178"/>
      <c r="BY299" s="1178"/>
      <c r="BZ299" s="1178"/>
      <c r="CA299" s="1178"/>
    </row>
    <row r="300" spans="1:79" ht="6.75" customHeight="1" thickBot="1">
      <c r="F300" s="1376"/>
      <c r="I300" s="1131"/>
      <c r="J300" s="1178"/>
      <c r="K300" s="1178"/>
      <c r="L300" s="1178"/>
      <c r="M300" s="1178"/>
      <c r="N300" s="1271"/>
      <c r="O300" s="1178"/>
      <c r="P300" s="1178"/>
      <c r="Q300" s="1178"/>
      <c r="R300" s="1178"/>
      <c r="S300" s="1178"/>
      <c r="T300" s="1178"/>
      <c r="U300" s="1178"/>
      <c r="V300" s="1178"/>
      <c r="W300" s="1178"/>
      <c r="X300" s="1178"/>
      <c r="Y300" s="1178"/>
      <c r="Z300" s="1178"/>
      <c r="AA300" s="1178"/>
      <c r="AB300" s="1178"/>
      <c r="AC300" s="1178"/>
      <c r="AD300" s="1178"/>
      <c r="AE300" s="1178"/>
      <c r="AF300" s="1178"/>
      <c r="AG300" s="1178"/>
      <c r="AH300" s="1178"/>
      <c r="AI300" s="1178"/>
      <c r="AJ300" s="1178"/>
      <c r="AK300" s="1178"/>
      <c r="AL300" s="1178"/>
      <c r="AM300" s="1178"/>
      <c r="AN300" s="1178"/>
      <c r="AO300" s="1178"/>
      <c r="AP300" s="1178"/>
      <c r="AQ300" s="1178"/>
      <c r="AR300" s="1178"/>
      <c r="AS300" s="1178"/>
      <c r="AT300" s="1178"/>
      <c r="AU300" s="1178"/>
      <c r="AV300" s="1178"/>
      <c r="AW300" s="1178"/>
      <c r="AX300" s="1178"/>
      <c r="AY300" s="1178"/>
      <c r="AZ300" s="1178"/>
      <c r="BA300" s="1178"/>
      <c r="BB300" s="1178"/>
      <c r="BC300" s="1178"/>
      <c r="BD300" s="1178"/>
      <c r="BE300" s="1178"/>
      <c r="BF300" s="1178"/>
      <c r="BG300" s="1178"/>
      <c r="BH300" s="1178"/>
      <c r="BI300" s="1178"/>
      <c r="BJ300" s="1178"/>
      <c r="BK300" s="1178"/>
      <c r="BL300" s="1178"/>
      <c r="BM300" s="1178"/>
      <c r="BN300" s="1178"/>
      <c r="BO300" s="1178"/>
      <c r="BP300" s="1178"/>
      <c r="BQ300" s="1178"/>
      <c r="BR300" s="1178"/>
      <c r="BS300" s="1178"/>
      <c r="BT300" s="1178"/>
      <c r="BU300" s="1178"/>
      <c r="BV300" s="1178"/>
      <c r="BW300" s="1178"/>
      <c r="BX300" s="1178"/>
      <c r="BY300" s="1178"/>
      <c r="BZ300" s="1178"/>
      <c r="CA300" s="1178"/>
    </row>
    <row r="301" spans="1:79" s="1285" customFormat="1" ht="23.25" customHeight="1" thickBot="1">
      <c r="A301" s="1278"/>
      <c r="B301" s="1279"/>
      <c r="C301" s="1280"/>
      <c r="D301" s="1280"/>
      <c r="E301" s="1281"/>
      <c r="F301" s="1282" t="s">
        <v>804</v>
      </c>
      <c r="G301" s="1283"/>
      <c r="H301" s="1282" t="s">
        <v>805</v>
      </c>
      <c r="I301" s="1284"/>
      <c r="J301" s="1178"/>
      <c r="K301" s="1178"/>
      <c r="L301" s="1178"/>
      <c r="M301" s="1178"/>
      <c r="N301" s="1271"/>
      <c r="O301" s="1178"/>
      <c r="P301" s="1178"/>
      <c r="Q301" s="1178"/>
      <c r="R301" s="1178"/>
      <c r="S301" s="1178"/>
      <c r="T301" s="1178"/>
      <c r="U301" s="1178"/>
      <c r="V301" s="1178"/>
      <c r="W301" s="1178"/>
      <c r="X301" s="1178"/>
      <c r="Y301" s="1178"/>
      <c r="Z301" s="1178"/>
      <c r="AA301" s="1178"/>
      <c r="AB301" s="1178"/>
      <c r="AC301" s="1178"/>
      <c r="AD301" s="1178"/>
      <c r="AE301" s="1178"/>
      <c r="AF301" s="1178"/>
      <c r="AG301" s="1178"/>
      <c r="AH301" s="1178"/>
      <c r="AI301" s="1178"/>
      <c r="AJ301" s="1178"/>
      <c r="AK301" s="1178"/>
      <c r="AL301" s="1178"/>
      <c r="AM301" s="1178"/>
      <c r="AN301" s="1178"/>
      <c r="AO301" s="1178"/>
      <c r="AP301" s="1178"/>
      <c r="AQ301" s="1178"/>
      <c r="AR301" s="1178"/>
      <c r="AS301" s="1178"/>
      <c r="AT301" s="1178"/>
      <c r="AU301" s="1178"/>
      <c r="AV301" s="1178"/>
      <c r="AW301" s="1178"/>
      <c r="AX301" s="1178"/>
      <c r="AY301" s="1178"/>
      <c r="AZ301" s="1178"/>
      <c r="BA301" s="1178"/>
      <c r="BB301" s="1178"/>
      <c r="BC301" s="1178"/>
      <c r="BD301" s="1178"/>
      <c r="BE301" s="1178"/>
      <c r="BF301" s="1178"/>
      <c r="BG301" s="1178"/>
      <c r="BH301" s="1178"/>
      <c r="BI301" s="1178"/>
      <c r="BJ301" s="1178"/>
      <c r="BK301" s="1178"/>
      <c r="BL301" s="1178"/>
      <c r="BM301" s="1178"/>
      <c r="BN301" s="1178"/>
      <c r="BO301" s="1178"/>
      <c r="BP301" s="1178"/>
      <c r="BQ301" s="1178"/>
      <c r="BR301" s="1178"/>
      <c r="BS301" s="1178"/>
      <c r="BT301" s="1178"/>
      <c r="BU301" s="1178"/>
      <c r="BV301" s="1178"/>
      <c r="BW301" s="1178"/>
      <c r="BX301" s="1178"/>
      <c r="BY301" s="1178"/>
      <c r="BZ301" s="1178"/>
      <c r="CA301" s="1178"/>
    </row>
    <row r="302" spans="1:79" ht="42.95" customHeight="1" thickBot="1">
      <c r="B302" s="1286" t="s">
        <v>957</v>
      </c>
      <c r="C302" s="1287" t="s">
        <v>807</v>
      </c>
      <c r="D302" s="1287"/>
      <c r="E302" s="1288"/>
      <c r="F302" s="1289">
        <v>1</v>
      </c>
      <c r="G302" s="1290"/>
      <c r="H302" s="1291">
        <v>10</v>
      </c>
      <c r="I302" s="1292">
        <f>SUM(G307,G315)</f>
        <v>5</v>
      </c>
      <c r="J302" s="1178"/>
      <c r="K302" s="1178"/>
      <c r="L302" s="1178"/>
      <c r="M302" s="1178"/>
      <c r="N302" s="1271"/>
      <c r="O302" s="1178"/>
      <c r="P302" s="1178"/>
      <c r="Q302" s="1178"/>
      <c r="R302" s="1178"/>
      <c r="S302" s="1178"/>
      <c r="T302" s="1178"/>
      <c r="U302" s="1178"/>
      <c r="V302" s="1178"/>
      <c r="W302" s="1178"/>
      <c r="X302" s="1178"/>
      <c r="Y302" s="1178"/>
      <c r="Z302" s="1178"/>
      <c r="AA302" s="1178"/>
      <c r="AB302" s="1178"/>
      <c r="AC302" s="1178"/>
      <c r="AD302" s="1178"/>
      <c r="AE302" s="1178"/>
      <c r="AF302" s="1178"/>
      <c r="AG302" s="1178"/>
      <c r="AH302" s="1178"/>
      <c r="AI302" s="1178"/>
      <c r="AJ302" s="1178"/>
      <c r="AK302" s="1178"/>
      <c r="AL302" s="1178"/>
      <c r="AM302" s="1178"/>
      <c r="AN302" s="1178"/>
      <c r="AO302" s="1178"/>
      <c r="AP302" s="1178"/>
      <c r="AQ302" s="1178"/>
      <c r="AR302" s="1178"/>
      <c r="AS302" s="1178"/>
      <c r="AT302" s="1178"/>
      <c r="AU302" s="1178"/>
      <c r="AV302" s="1178"/>
      <c r="AW302" s="1178"/>
      <c r="AX302" s="1178"/>
      <c r="AY302" s="1178"/>
      <c r="AZ302" s="1178"/>
      <c r="BA302" s="1178"/>
      <c r="BB302" s="1178"/>
      <c r="BC302" s="1178"/>
      <c r="BD302" s="1178"/>
      <c r="BE302" s="1178"/>
      <c r="BF302" s="1178"/>
      <c r="BG302" s="1178"/>
      <c r="BH302" s="1178"/>
      <c r="BI302" s="1178"/>
      <c r="BJ302" s="1178"/>
      <c r="BK302" s="1178"/>
      <c r="BL302" s="1178"/>
      <c r="BM302" s="1178"/>
      <c r="BN302" s="1178"/>
      <c r="BO302" s="1178"/>
      <c r="BP302" s="1178"/>
      <c r="BQ302" s="1178"/>
      <c r="BR302" s="1178"/>
      <c r="BS302" s="1178"/>
      <c r="BT302" s="1178"/>
      <c r="BU302" s="1178"/>
      <c r="BV302" s="1178"/>
      <c r="BW302" s="1178"/>
      <c r="BX302" s="1178"/>
      <c r="BY302" s="1178"/>
      <c r="BZ302" s="1178"/>
      <c r="CA302" s="1178"/>
    </row>
    <row r="303" spans="1:79" ht="6.75" customHeight="1">
      <c r="B303" s="1293"/>
      <c r="C303" s="1294"/>
      <c r="D303" s="1294"/>
      <c r="E303" s="1294"/>
      <c r="F303" s="1376"/>
      <c r="G303" s="1296"/>
      <c r="H303" s="1296"/>
      <c r="I303" s="1178"/>
      <c r="J303" s="1178"/>
      <c r="K303" s="1178"/>
      <c r="L303" s="1178"/>
      <c r="M303" s="1178"/>
      <c r="N303" s="1271"/>
      <c r="O303" s="1178"/>
      <c r="P303" s="1178"/>
      <c r="Q303" s="1178"/>
      <c r="R303" s="1178"/>
      <c r="S303" s="1178"/>
      <c r="T303" s="1178"/>
      <c r="U303" s="1178"/>
      <c r="V303" s="1178"/>
      <c r="W303" s="1178"/>
      <c r="X303" s="1178"/>
      <c r="Y303" s="1178"/>
      <c r="Z303" s="1178"/>
      <c r="AA303" s="1178"/>
      <c r="AB303" s="1178"/>
      <c r="AC303" s="1178"/>
      <c r="AD303" s="1178"/>
      <c r="AE303" s="1178"/>
      <c r="AF303" s="1178"/>
      <c r="AG303" s="1178"/>
      <c r="AH303" s="1178"/>
      <c r="AI303" s="1178"/>
      <c r="AJ303" s="1178"/>
      <c r="AK303" s="1178"/>
      <c r="AL303" s="1178"/>
      <c r="AM303" s="1178"/>
      <c r="AN303" s="1178"/>
      <c r="AO303" s="1178"/>
      <c r="AP303" s="1178"/>
      <c r="AQ303" s="1178"/>
      <c r="AR303" s="1178"/>
      <c r="AS303" s="1178"/>
      <c r="AT303" s="1178"/>
      <c r="AU303" s="1178"/>
      <c r="AV303" s="1178"/>
      <c r="AW303" s="1178"/>
      <c r="AX303" s="1178"/>
      <c r="AY303" s="1178"/>
      <c r="AZ303" s="1178"/>
      <c r="BA303" s="1178"/>
      <c r="BB303" s="1178"/>
      <c r="BC303" s="1178"/>
      <c r="BD303" s="1178"/>
      <c r="BE303" s="1178"/>
      <c r="BF303" s="1178"/>
      <c r="BG303" s="1178"/>
      <c r="BH303" s="1178"/>
      <c r="BI303" s="1178"/>
      <c r="BJ303" s="1178"/>
      <c r="BK303" s="1178"/>
      <c r="BL303" s="1178"/>
      <c r="BM303" s="1178"/>
      <c r="BN303" s="1178"/>
      <c r="BO303" s="1178"/>
      <c r="BP303" s="1178"/>
      <c r="BQ303" s="1178"/>
      <c r="BR303" s="1178"/>
      <c r="BS303" s="1178"/>
      <c r="BT303" s="1178"/>
      <c r="BU303" s="1178"/>
      <c r="BV303" s="1178"/>
      <c r="BW303" s="1178"/>
      <c r="BX303" s="1178"/>
      <c r="BY303" s="1178"/>
      <c r="BZ303" s="1178"/>
      <c r="CA303" s="1178"/>
    </row>
    <row r="304" spans="1:79" ht="18" customHeight="1">
      <c r="A304" s="1253">
        <v>31</v>
      </c>
      <c r="B304" s="1293" t="s">
        <v>958</v>
      </c>
      <c r="C304" s="1294"/>
      <c r="D304" s="1294"/>
      <c r="E304" s="1294"/>
      <c r="F304" s="1376"/>
      <c r="G304" s="1297"/>
      <c r="H304" s="1297"/>
      <c r="I304" s="1178"/>
      <c r="J304" s="1178"/>
      <c r="K304" s="1178"/>
      <c r="L304" s="1178"/>
      <c r="M304" s="1178"/>
      <c r="N304" s="1271"/>
      <c r="O304" s="1178"/>
      <c r="P304" s="1178"/>
      <c r="Q304" s="1178"/>
      <c r="R304" s="1178"/>
      <c r="S304" s="1178"/>
      <c r="T304" s="1178"/>
      <c r="U304" s="1178"/>
      <c r="V304" s="1178"/>
      <c r="W304" s="1178"/>
      <c r="X304" s="1178"/>
      <c r="Y304" s="1178"/>
      <c r="Z304" s="1178"/>
      <c r="AA304" s="1178"/>
      <c r="AB304" s="1178"/>
      <c r="AC304" s="1178"/>
      <c r="AD304" s="1178"/>
      <c r="AE304" s="1178"/>
      <c r="AF304" s="1178"/>
      <c r="AG304" s="1178"/>
      <c r="AH304" s="1178"/>
      <c r="AI304" s="1178"/>
      <c r="AJ304" s="1178"/>
      <c r="AK304" s="1178"/>
      <c r="AL304" s="1178"/>
      <c r="AM304" s="1178"/>
      <c r="AN304" s="1178"/>
      <c r="AO304" s="1178"/>
      <c r="AP304" s="1178"/>
      <c r="AQ304" s="1178"/>
      <c r="AR304" s="1178"/>
      <c r="AS304" s="1178"/>
      <c r="AT304" s="1178"/>
      <c r="AU304" s="1178"/>
      <c r="AV304" s="1178"/>
      <c r="AW304" s="1178"/>
      <c r="AX304" s="1178"/>
      <c r="AY304" s="1178"/>
      <c r="AZ304" s="1178"/>
      <c r="BA304" s="1178"/>
      <c r="BB304" s="1178"/>
      <c r="BC304" s="1178"/>
      <c r="BD304" s="1178"/>
      <c r="BE304" s="1178"/>
      <c r="BF304" s="1178"/>
      <c r="BG304" s="1178"/>
      <c r="BH304" s="1178"/>
      <c r="BI304" s="1178"/>
      <c r="BJ304" s="1178"/>
      <c r="BK304" s="1178"/>
      <c r="BL304" s="1178"/>
      <c r="BM304" s="1178"/>
      <c r="BN304" s="1178"/>
      <c r="BO304" s="1178"/>
      <c r="BP304" s="1178"/>
      <c r="BQ304" s="1178"/>
      <c r="BR304" s="1178"/>
      <c r="BS304" s="1178"/>
      <c r="BT304" s="1178"/>
      <c r="BU304" s="1178"/>
      <c r="BV304" s="1178"/>
      <c r="BW304" s="1178"/>
      <c r="BX304" s="1178"/>
      <c r="BY304" s="1178"/>
      <c r="BZ304" s="1178"/>
      <c r="CA304" s="1178"/>
    </row>
    <row r="305" spans="1:79" ht="35.25" customHeight="1">
      <c r="B305" s="1298" t="s">
        <v>959</v>
      </c>
      <c r="C305" s="1299"/>
      <c r="D305" s="1299"/>
      <c r="E305" s="1300"/>
      <c r="F305" s="1376"/>
      <c r="G305" s="1297"/>
      <c r="H305" s="1297"/>
      <c r="I305" s="1178"/>
      <c r="J305" s="1178"/>
      <c r="K305" s="1178"/>
      <c r="L305" s="1178"/>
      <c r="M305" s="1178"/>
      <c r="N305" s="1271"/>
      <c r="O305" s="1178"/>
      <c r="P305" s="1178"/>
      <c r="Q305" s="1178"/>
      <c r="R305" s="1178"/>
      <c r="S305" s="1178"/>
      <c r="T305" s="1178"/>
      <c r="U305" s="1178"/>
      <c r="V305" s="1178"/>
      <c r="W305" s="1178"/>
      <c r="X305" s="1178"/>
      <c r="Y305" s="1178"/>
      <c r="Z305" s="1178"/>
      <c r="AA305" s="1178"/>
      <c r="AB305" s="1178"/>
      <c r="AC305" s="1178"/>
      <c r="AD305" s="1178"/>
      <c r="AE305" s="1178"/>
      <c r="AF305" s="1178"/>
      <c r="AG305" s="1178"/>
      <c r="AH305" s="1178"/>
      <c r="AI305" s="1178"/>
      <c r="AJ305" s="1178"/>
      <c r="AK305" s="1178"/>
      <c r="AL305" s="1178"/>
      <c r="AM305" s="1178"/>
      <c r="AN305" s="1178"/>
      <c r="AO305" s="1178"/>
      <c r="AP305" s="1178"/>
      <c r="AQ305" s="1178"/>
      <c r="AR305" s="1178"/>
      <c r="AS305" s="1178"/>
      <c r="AT305" s="1178"/>
      <c r="AU305" s="1178"/>
      <c r="AV305" s="1178"/>
      <c r="AW305" s="1178"/>
      <c r="AX305" s="1178"/>
      <c r="AY305" s="1178"/>
      <c r="AZ305" s="1178"/>
      <c r="BA305" s="1178"/>
      <c r="BB305" s="1178"/>
      <c r="BC305" s="1178"/>
      <c r="BD305" s="1178"/>
      <c r="BE305" s="1178"/>
      <c r="BF305" s="1178"/>
      <c r="BG305" s="1178"/>
      <c r="BH305" s="1178"/>
      <c r="BI305" s="1178"/>
      <c r="BJ305" s="1178"/>
      <c r="BK305" s="1178"/>
      <c r="BL305" s="1178"/>
      <c r="BM305" s="1178"/>
      <c r="BN305" s="1178"/>
      <c r="BO305" s="1178"/>
      <c r="BP305" s="1178"/>
      <c r="BQ305" s="1178"/>
      <c r="BR305" s="1178"/>
      <c r="BS305" s="1178"/>
      <c r="BT305" s="1178"/>
      <c r="BU305" s="1178"/>
      <c r="BV305" s="1178"/>
      <c r="BW305" s="1178"/>
      <c r="BX305" s="1178"/>
      <c r="BY305" s="1178"/>
      <c r="BZ305" s="1178"/>
      <c r="CA305" s="1178"/>
    </row>
    <row r="306" spans="1:79" ht="16.5" customHeight="1" thickBot="1">
      <c r="B306" s="1293" t="s">
        <v>810</v>
      </c>
      <c r="C306" s="1301"/>
      <c r="F306" s="1376"/>
      <c r="G306" s="1297"/>
      <c r="H306" s="1297"/>
      <c r="I306" s="1178"/>
      <c r="J306" s="1178"/>
      <c r="K306" s="1178"/>
      <c r="L306" s="1178"/>
      <c r="M306" s="1178"/>
      <c r="N306" s="1271"/>
      <c r="O306" s="1178"/>
      <c r="P306" s="1178"/>
      <c r="Q306" s="1178"/>
      <c r="R306" s="1178"/>
      <c r="S306" s="1178"/>
      <c r="T306" s="1178"/>
      <c r="U306" s="1178"/>
      <c r="V306" s="1178"/>
      <c r="W306" s="1178"/>
      <c r="X306" s="1178"/>
      <c r="Y306" s="1178"/>
      <c r="Z306" s="1178"/>
      <c r="AA306" s="1178"/>
      <c r="AB306" s="1178"/>
      <c r="AC306" s="1178"/>
      <c r="AD306" s="1178"/>
      <c r="AE306" s="1178"/>
      <c r="AF306" s="1178"/>
      <c r="AG306" s="1178"/>
      <c r="AH306" s="1178"/>
      <c r="AI306" s="1178"/>
      <c r="AJ306" s="1178"/>
      <c r="AK306" s="1178"/>
      <c r="AL306" s="1178"/>
      <c r="AM306" s="1178"/>
      <c r="AN306" s="1178"/>
      <c r="AO306" s="1178"/>
      <c r="AP306" s="1178"/>
      <c r="AQ306" s="1178"/>
      <c r="AR306" s="1178"/>
      <c r="AS306" s="1178"/>
      <c r="AT306" s="1178"/>
      <c r="AU306" s="1178"/>
      <c r="AV306" s="1178"/>
      <c r="AW306" s="1178"/>
      <c r="AX306" s="1178"/>
      <c r="AY306" s="1178"/>
      <c r="AZ306" s="1178"/>
      <c r="BA306" s="1178"/>
      <c r="BB306" s="1178"/>
      <c r="BC306" s="1178"/>
      <c r="BD306" s="1178"/>
      <c r="BE306" s="1178"/>
      <c r="BF306" s="1178"/>
      <c r="BG306" s="1178"/>
      <c r="BH306" s="1178"/>
      <c r="BI306" s="1178"/>
      <c r="BJ306" s="1178"/>
      <c r="BK306" s="1178"/>
      <c r="BL306" s="1178"/>
      <c r="BM306" s="1178"/>
      <c r="BN306" s="1178"/>
      <c r="BO306" s="1178"/>
      <c r="BP306" s="1178"/>
      <c r="BQ306" s="1178"/>
      <c r="BR306" s="1178"/>
      <c r="BS306" s="1178"/>
      <c r="BT306" s="1178"/>
      <c r="BU306" s="1178"/>
      <c r="BV306" s="1178"/>
      <c r="BW306" s="1178"/>
      <c r="BX306" s="1178"/>
      <c r="BY306" s="1178"/>
      <c r="BZ306" s="1178"/>
      <c r="CA306" s="1178"/>
    </row>
    <row r="307" spans="1:79" ht="33.75" customHeight="1" thickBot="1">
      <c r="B307" s="1302" t="s">
        <v>811</v>
      </c>
      <c r="C307" s="1303" t="s">
        <v>812</v>
      </c>
      <c r="D307" s="1303" t="s">
        <v>813</v>
      </c>
      <c r="E307" s="1304" t="s">
        <v>814</v>
      </c>
      <c r="F307" s="1348" t="s">
        <v>815</v>
      </c>
      <c r="G307" s="1341">
        <v>2</v>
      </c>
      <c r="H307" s="1297"/>
      <c r="I307" s="1178"/>
      <c r="J307" s="1178"/>
      <c r="K307" s="1178"/>
      <c r="L307" s="1178"/>
      <c r="M307" s="1178"/>
      <c r="N307" s="1271"/>
      <c r="O307" s="1178"/>
      <c r="P307" s="1178"/>
      <c r="Q307" s="1178"/>
      <c r="R307" s="1178"/>
      <c r="S307" s="1178"/>
      <c r="T307" s="1178"/>
      <c r="U307" s="1178"/>
      <c r="V307" s="1178"/>
      <c r="W307" s="1178"/>
      <c r="X307" s="1178"/>
      <c r="Y307" s="1178"/>
      <c r="Z307" s="1178"/>
      <c r="AA307" s="1178"/>
      <c r="AB307" s="1178"/>
      <c r="AC307" s="1178"/>
      <c r="AD307" s="1178"/>
      <c r="AE307" s="1178"/>
      <c r="AF307" s="1178"/>
      <c r="AG307" s="1178"/>
      <c r="AH307" s="1178"/>
      <c r="AI307" s="1178"/>
      <c r="AJ307" s="1178"/>
      <c r="AK307" s="1178"/>
      <c r="AL307" s="1178"/>
      <c r="AM307" s="1178"/>
      <c r="AN307" s="1178"/>
      <c r="AO307" s="1178"/>
      <c r="AP307" s="1178"/>
      <c r="AQ307" s="1178"/>
      <c r="AR307" s="1178"/>
      <c r="AS307" s="1178"/>
      <c r="AT307" s="1178"/>
      <c r="AU307" s="1178"/>
      <c r="AV307" s="1178"/>
      <c r="AW307" s="1178"/>
      <c r="AX307" s="1178"/>
      <c r="AY307" s="1178"/>
      <c r="AZ307" s="1178"/>
      <c r="BA307" s="1178"/>
      <c r="BB307" s="1178"/>
      <c r="BC307" s="1178"/>
      <c r="BD307" s="1178"/>
      <c r="BE307" s="1178"/>
      <c r="BF307" s="1178"/>
      <c r="BG307" s="1178"/>
      <c r="BH307" s="1178"/>
      <c r="BI307" s="1178"/>
      <c r="BJ307" s="1178"/>
      <c r="BK307" s="1178"/>
      <c r="BL307" s="1178"/>
      <c r="BM307" s="1178"/>
      <c r="BN307" s="1178"/>
      <c r="BO307" s="1178"/>
      <c r="BP307" s="1178"/>
      <c r="BQ307" s="1178"/>
      <c r="BR307" s="1178"/>
      <c r="BS307" s="1178"/>
      <c r="BT307" s="1178"/>
      <c r="BU307" s="1178"/>
      <c r="BV307" s="1178"/>
      <c r="BW307" s="1178"/>
      <c r="BX307" s="1178"/>
      <c r="BY307" s="1178"/>
      <c r="BZ307" s="1178"/>
      <c r="CA307" s="1178"/>
    </row>
    <row r="308" spans="1:79" ht="21" customHeight="1">
      <c r="B308" s="1313" t="s">
        <v>817</v>
      </c>
      <c r="C308" s="1314">
        <v>1</v>
      </c>
      <c r="D308" s="1315">
        <v>1</v>
      </c>
      <c r="E308" s="1316">
        <v>1</v>
      </c>
      <c r="F308" s="1349"/>
      <c r="G308" s="1342"/>
      <c r="H308" s="1342"/>
      <c r="I308" s="1343"/>
      <c r="J308" s="1178"/>
      <c r="K308" s="1178"/>
      <c r="L308" s="1178"/>
      <c r="M308" s="1178"/>
      <c r="N308" s="1271"/>
      <c r="O308" s="1178"/>
      <c r="P308" s="1178"/>
      <c r="Q308" s="1178"/>
      <c r="R308" s="1178"/>
      <c r="S308" s="1178"/>
      <c r="T308" s="1178"/>
      <c r="U308" s="1178"/>
      <c r="V308" s="1178"/>
      <c r="W308" s="1178"/>
      <c r="X308" s="1178"/>
      <c r="Y308" s="1178"/>
      <c r="Z308" s="1178"/>
      <c r="AA308" s="1178"/>
      <c r="AB308" s="1178"/>
      <c r="AC308" s="1178"/>
      <c r="AD308" s="1178"/>
      <c r="AE308" s="1178"/>
      <c r="AF308" s="1178"/>
      <c r="AG308" s="1178"/>
      <c r="AH308" s="1178"/>
      <c r="AI308" s="1178"/>
      <c r="AJ308" s="1178"/>
      <c r="AK308" s="1178"/>
      <c r="AL308" s="1178"/>
      <c r="AM308" s="1178"/>
      <c r="AN308" s="1178"/>
      <c r="AO308" s="1178"/>
      <c r="AP308" s="1178"/>
      <c r="AQ308" s="1178"/>
      <c r="AR308" s="1178"/>
      <c r="AS308" s="1178"/>
      <c r="AT308" s="1178"/>
      <c r="AU308" s="1178"/>
      <c r="AV308" s="1178"/>
      <c r="AW308" s="1178"/>
      <c r="AX308" s="1178"/>
      <c r="AY308" s="1178"/>
      <c r="AZ308" s="1178"/>
      <c r="BA308" s="1178"/>
      <c r="BB308" s="1178"/>
      <c r="BC308" s="1178"/>
      <c r="BD308" s="1178"/>
      <c r="BE308" s="1178"/>
      <c r="BF308" s="1178"/>
      <c r="BG308" s="1178"/>
      <c r="BH308" s="1178"/>
      <c r="BI308" s="1178"/>
      <c r="BJ308" s="1178"/>
      <c r="BK308" s="1178"/>
      <c r="BL308" s="1178"/>
      <c r="BM308" s="1178"/>
      <c r="BN308" s="1178"/>
      <c r="BO308" s="1178"/>
      <c r="BP308" s="1178"/>
      <c r="BQ308" s="1178"/>
      <c r="BR308" s="1178"/>
      <c r="BS308" s="1178"/>
      <c r="BT308" s="1178"/>
      <c r="BU308" s="1178"/>
      <c r="BV308" s="1178"/>
      <c r="BW308" s="1178"/>
      <c r="BX308" s="1178"/>
      <c r="BY308" s="1178"/>
      <c r="BZ308" s="1178"/>
      <c r="CA308" s="1178"/>
    </row>
    <row r="309" spans="1:79" ht="20.25" customHeight="1">
      <c r="B309" s="1323" t="s">
        <v>819</v>
      </c>
      <c r="C309" s="1324">
        <v>2</v>
      </c>
      <c r="D309" s="1325">
        <v>1</v>
      </c>
      <c r="E309" s="1326">
        <v>2</v>
      </c>
      <c r="F309" s="1349"/>
      <c r="G309" s="1344"/>
      <c r="H309" s="1344"/>
      <c r="I309" s="1345"/>
      <c r="J309" s="1178"/>
      <c r="K309" s="1178"/>
      <c r="L309" s="1178"/>
      <c r="M309" s="1178"/>
      <c r="N309" s="1271"/>
      <c r="O309" s="1178"/>
      <c r="P309" s="1178"/>
      <c r="Q309" s="1178"/>
      <c r="R309" s="1178"/>
      <c r="S309" s="1178"/>
      <c r="T309" s="1178"/>
      <c r="U309" s="1178"/>
      <c r="V309" s="1178"/>
      <c r="W309" s="1178"/>
      <c r="X309" s="1178"/>
      <c r="Y309" s="1178"/>
      <c r="Z309" s="1178"/>
      <c r="AA309" s="1178"/>
      <c r="AB309" s="1178"/>
      <c r="AC309" s="1178"/>
      <c r="AD309" s="1178"/>
      <c r="AE309" s="1178"/>
      <c r="AF309" s="1178"/>
      <c r="AG309" s="1178"/>
      <c r="AH309" s="1178"/>
      <c r="AI309" s="1178"/>
      <c r="AJ309" s="1178"/>
      <c r="AK309" s="1178"/>
      <c r="AL309" s="1178"/>
      <c r="AM309" s="1178"/>
      <c r="AN309" s="1178"/>
      <c r="AO309" s="1178"/>
      <c r="AP309" s="1178"/>
      <c r="AQ309" s="1178"/>
      <c r="AR309" s="1178"/>
      <c r="AS309" s="1178"/>
      <c r="AT309" s="1178"/>
      <c r="AU309" s="1178"/>
      <c r="AV309" s="1178"/>
      <c r="AW309" s="1178"/>
      <c r="AX309" s="1178"/>
      <c r="AY309" s="1178"/>
      <c r="AZ309" s="1178"/>
      <c r="BA309" s="1178"/>
      <c r="BB309" s="1178"/>
      <c r="BC309" s="1178"/>
      <c r="BD309" s="1178"/>
      <c r="BE309" s="1178"/>
      <c r="BF309" s="1178"/>
      <c r="BG309" s="1178"/>
      <c r="BH309" s="1178"/>
      <c r="BI309" s="1178"/>
      <c r="BJ309" s="1178"/>
      <c r="BK309" s="1178"/>
      <c r="BL309" s="1178"/>
      <c r="BM309" s="1178"/>
      <c r="BN309" s="1178"/>
      <c r="BO309" s="1178"/>
      <c r="BP309" s="1178"/>
      <c r="BQ309" s="1178"/>
      <c r="BR309" s="1178"/>
      <c r="BS309" s="1178"/>
      <c r="BT309" s="1178"/>
      <c r="BU309" s="1178"/>
      <c r="BV309" s="1178"/>
      <c r="BW309" s="1178"/>
      <c r="BX309" s="1178"/>
      <c r="BY309" s="1178"/>
      <c r="BZ309" s="1178"/>
      <c r="CA309" s="1178"/>
    </row>
    <row r="310" spans="1:79" ht="20.25" customHeight="1" thickBot="1">
      <c r="B310" s="1329" t="s">
        <v>821</v>
      </c>
      <c r="C310" s="1330">
        <v>4</v>
      </c>
      <c r="D310" s="1331">
        <v>1</v>
      </c>
      <c r="E310" s="1332">
        <v>4</v>
      </c>
      <c r="F310" s="1350"/>
      <c r="G310" s="1346"/>
      <c r="H310" s="1346"/>
      <c r="I310" s="1347"/>
      <c r="J310" s="1178"/>
      <c r="K310" s="1178"/>
      <c r="L310" s="1178"/>
      <c r="M310" s="1178"/>
      <c r="N310" s="1271"/>
      <c r="O310" s="1178"/>
      <c r="P310" s="1178"/>
      <c r="Q310" s="1178"/>
      <c r="R310" s="1178"/>
      <c r="S310" s="1178"/>
      <c r="T310" s="1178"/>
      <c r="U310" s="1178"/>
      <c r="V310" s="1178"/>
      <c r="W310" s="1178"/>
      <c r="X310" s="1178"/>
      <c r="Y310" s="1178"/>
      <c r="Z310" s="1178"/>
      <c r="AA310" s="1178"/>
      <c r="AB310" s="1178"/>
      <c r="AC310" s="1178"/>
      <c r="AD310" s="1178"/>
      <c r="AE310" s="1178"/>
      <c r="AF310" s="1178"/>
      <c r="AG310" s="1178"/>
      <c r="AH310" s="1178"/>
      <c r="AI310" s="1178"/>
      <c r="AJ310" s="1178"/>
      <c r="AK310" s="1178"/>
      <c r="AL310" s="1178"/>
      <c r="AM310" s="1178"/>
      <c r="AN310" s="1178"/>
      <c r="AO310" s="1178"/>
      <c r="AP310" s="1178"/>
      <c r="AQ310" s="1178"/>
      <c r="AR310" s="1178"/>
      <c r="AS310" s="1178"/>
      <c r="AT310" s="1178"/>
      <c r="AU310" s="1178"/>
      <c r="AV310" s="1178"/>
      <c r="AW310" s="1178"/>
      <c r="AX310" s="1178"/>
      <c r="AY310" s="1178"/>
      <c r="AZ310" s="1178"/>
      <c r="BA310" s="1178"/>
      <c r="BB310" s="1178"/>
      <c r="BC310" s="1178"/>
      <c r="BD310" s="1178"/>
      <c r="BE310" s="1178"/>
      <c r="BF310" s="1178"/>
      <c r="BG310" s="1178"/>
      <c r="BH310" s="1178"/>
      <c r="BI310" s="1178"/>
      <c r="BJ310" s="1178"/>
      <c r="BK310" s="1178"/>
      <c r="BL310" s="1178"/>
      <c r="BM310" s="1178"/>
      <c r="BN310" s="1178"/>
      <c r="BO310" s="1178"/>
      <c r="BP310" s="1178"/>
      <c r="BQ310" s="1178"/>
      <c r="BR310" s="1178"/>
      <c r="BS310" s="1178"/>
      <c r="BT310" s="1178"/>
      <c r="BU310" s="1178"/>
      <c r="BV310" s="1178"/>
      <c r="BW310" s="1178"/>
      <c r="BX310" s="1178"/>
      <c r="BY310" s="1178"/>
      <c r="BZ310" s="1178"/>
      <c r="CA310" s="1178"/>
    </row>
    <row r="311" spans="1:79" ht="9" customHeight="1">
      <c r="B311" s="1339"/>
      <c r="C311" s="1340"/>
      <c r="D311" s="1340"/>
      <c r="E311" s="1340"/>
      <c r="F311" s="1376"/>
      <c r="G311" s="1297"/>
      <c r="H311" s="1297"/>
      <c r="I311" s="1178"/>
      <c r="J311" s="1178"/>
      <c r="K311" s="1178"/>
      <c r="L311" s="1178"/>
      <c r="M311" s="1178"/>
      <c r="N311" s="1271"/>
      <c r="O311" s="1178"/>
      <c r="P311" s="1178"/>
      <c r="Q311" s="1178"/>
      <c r="R311" s="1178"/>
      <c r="S311" s="1178"/>
      <c r="T311" s="1178"/>
      <c r="U311" s="1178"/>
      <c r="V311" s="1178"/>
      <c r="W311" s="1178"/>
      <c r="X311" s="1178"/>
      <c r="Y311" s="1178"/>
      <c r="Z311" s="1178"/>
      <c r="AA311" s="1178"/>
      <c r="AB311" s="1178"/>
      <c r="AC311" s="1178"/>
      <c r="AD311" s="1178"/>
      <c r="AE311" s="1178"/>
      <c r="AF311" s="1178"/>
      <c r="AG311" s="1178"/>
      <c r="AH311" s="1178"/>
      <c r="AI311" s="1178"/>
      <c r="AJ311" s="1178"/>
      <c r="AK311" s="1178"/>
      <c r="AL311" s="1178"/>
      <c r="AM311" s="1178"/>
      <c r="AN311" s="1178"/>
      <c r="AO311" s="1178"/>
      <c r="AP311" s="1178"/>
      <c r="AQ311" s="1178"/>
      <c r="AR311" s="1178"/>
      <c r="AS311" s="1178"/>
      <c r="AT311" s="1178"/>
      <c r="AU311" s="1178"/>
      <c r="AV311" s="1178"/>
      <c r="AW311" s="1178"/>
      <c r="AX311" s="1178"/>
      <c r="AY311" s="1178"/>
      <c r="AZ311" s="1178"/>
      <c r="BA311" s="1178"/>
      <c r="BB311" s="1178"/>
      <c r="BC311" s="1178"/>
      <c r="BD311" s="1178"/>
      <c r="BE311" s="1178"/>
      <c r="BF311" s="1178"/>
      <c r="BG311" s="1178"/>
      <c r="BH311" s="1178"/>
      <c r="BI311" s="1178"/>
      <c r="BJ311" s="1178"/>
      <c r="BK311" s="1178"/>
      <c r="BL311" s="1178"/>
      <c r="BM311" s="1178"/>
      <c r="BN311" s="1178"/>
      <c r="BO311" s="1178"/>
      <c r="BP311" s="1178"/>
      <c r="BQ311" s="1178"/>
      <c r="BR311" s="1178"/>
      <c r="BS311" s="1178"/>
      <c r="BT311" s="1178"/>
      <c r="BU311" s="1178"/>
      <c r="BV311" s="1178"/>
      <c r="BW311" s="1178"/>
      <c r="BX311" s="1178"/>
      <c r="BY311" s="1178"/>
      <c r="BZ311" s="1178"/>
      <c r="CA311" s="1178"/>
    </row>
    <row r="312" spans="1:79" ht="18" customHeight="1">
      <c r="A312" s="1253">
        <v>32</v>
      </c>
      <c r="B312" s="1293" t="s">
        <v>960</v>
      </c>
      <c r="C312" s="1294"/>
      <c r="D312" s="1294"/>
      <c r="E312" s="1294"/>
      <c r="F312" s="1376"/>
      <c r="G312" s="1297"/>
      <c r="H312" s="1297"/>
      <c r="I312" s="1178"/>
      <c r="J312" s="1178"/>
      <c r="K312" s="1178"/>
      <c r="L312" s="1178"/>
      <c r="M312" s="1178"/>
      <c r="N312" s="1271"/>
      <c r="O312" s="1178"/>
      <c r="P312" s="1178"/>
      <c r="Q312" s="1178"/>
      <c r="R312" s="1178"/>
      <c r="S312" s="1178"/>
      <c r="T312" s="1178"/>
      <c r="U312" s="1178"/>
      <c r="V312" s="1178"/>
      <c r="W312" s="1178"/>
      <c r="X312" s="1178"/>
      <c r="Y312" s="1178"/>
      <c r="Z312" s="1178"/>
      <c r="AA312" s="1178"/>
      <c r="AB312" s="1178"/>
      <c r="AC312" s="1178"/>
      <c r="AD312" s="1178"/>
      <c r="AE312" s="1178"/>
      <c r="AF312" s="1178"/>
      <c r="AG312" s="1178"/>
      <c r="AH312" s="1178"/>
      <c r="AI312" s="1178"/>
      <c r="AJ312" s="1178"/>
      <c r="AK312" s="1178"/>
      <c r="AL312" s="1178"/>
      <c r="AM312" s="1178"/>
      <c r="AN312" s="1178"/>
      <c r="AO312" s="1178"/>
      <c r="AP312" s="1178"/>
      <c r="AQ312" s="1178"/>
      <c r="AR312" s="1178"/>
      <c r="AS312" s="1178"/>
      <c r="AT312" s="1178"/>
      <c r="AU312" s="1178"/>
      <c r="AV312" s="1178"/>
      <c r="AW312" s="1178"/>
      <c r="AX312" s="1178"/>
      <c r="AY312" s="1178"/>
      <c r="AZ312" s="1178"/>
      <c r="BA312" s="1178"/>
      <c r="BB312" s="1178"/>
      <c r="BC312" s="1178"/>
      <c r="BD312" s="1178"/>
      <c r="BE312" s="1178"/>
      <c r="BF312" s="1178"/>
      <c r="BG312" s="1178"/>
      <c r="BH312" s="1178"/>
      <c r="BI312" s="1178"/>
      <c r="BJ312" s="1178"/>
      <c r="BK312" s="1178"/>
      <c r="BL312" s="1178"/>
      <c r="BM312" s="1178"/>
      <c r="BN312" s="1178"/>
      <c r="BO312" s="1178"/>
      <c r="BP312" s="1178"/>
      <c r="BQ312" s="1178"/>
      <c r="BR312" s="1178"/>
      <c r="BS312" s="1178"/>
      <c r="BT312" s="1178"/>
      <c r="BU312" s="1178"/>
      <c r="BV312" s="1178"/>
      <c r="BW312" s="1178"/>
      <c r="BX312" s="1178"/>
      <c r="BY312" s="1178"/>
      <c r="BZ312" s="1178"/>
      <c r="CA312" s="1178"/>
    </row>
    <row r="313" spans="1:79" ht="35.25" customHeight="1">
      <c r="B313" s="1298" t="s">
        <v>961</v>
      </c>
      <c r="C313" s="1299"/>
      <c r="D313" s="1299"/>
      <c r="E313" s="1300"/>
      <c r="F313" s="1376"/>
      <c r="G313" s="1297"/>
      <c r="H313" s="1297"/>
      <c r="I313" s="1178"/>
      <c r="J313" s="1178"/>
      <c r="K313" s="1178"/>
      <c r="L313" s="1178"/>
      <c r="M313" s="1178"/>
      <c r="N313" s="1271"/>
      <c r="O313" s="1178"/>
      <c r="P313" s="1178"/>
      <c r="Q313" s="1178"/>
      <c r="R313" s="1178"/>
      <c r="S313" s="1178"/>
      <c r="T313" s="1178"/>
      <c r="U313" s="1178"/>
      <c r="V313" s="1178"/>
      <c r="W313" s="1178"/>
      <c r="X313" s="1178"/>
      <c r="Y313" s="1178"/>
      <c r="Z313" s="1178"/>
      <c r="AA313" s="1178"/>
      <c r="AB313" s="1178"/>
      <c r="AC313" s="1178"/>
      <c r="AD313" s="1178"/>
      <c r="AE313" s="1178"/>
      <c r="AF313" s="1178"/>
      <c r="AG313" s="1178"/>
      <c r="AH313" s="1178"/>
      <c r="AI313" s="1178"/>
      <c r="AJ313" s="1178"/>
      <c r="AK313" s="1178"/>
      <c r="AL313" s="1178"/>
      <c r="AM313" s="1178"/>
      <c r="AN313" s="1178"/>
      <c r="AO313" s="1178"/>
      <c r="AP313" s="1178"/>
      <c r="AQ313" s="1178"/>
      <c r="AR313" s="1178"/>
      <c r="AS313" s="1178"/>
      <c r="AT313" s="1178"/>
      <c r="AU313" s="1178"/>
      <c r="AV313" s="1178"/>
      <c r="AW313" s="1178"/>
      <c r="AX313" s="1178"/>
      <c r="AY313" s="1178"/>
      <c r="AZ313" s="1178"/>
      <c r="BA313" s="1178"/>
      <c r="BB313" s="1178"/>
      <c r="BC313" s="1178"/>
      <c r="BD313" s="1178"/>
      <c r="BE313" s="1178"/>
      <c r="BF313" s="1178"/>
      <c r="BG313" s="1178"/>
      <c r="BH313" s="1178"/>
      <c r="BI313" s="1178"/>
      <c r="BJ313" s="1178"/>
      <c r="BK313" s="1178"/>
      <c r="BL313" s="1178"/>
      <c r="BM313" s="1178"/>
      <c r="BN313" s="1178"/>
      <c r="BO313" s="1178"/>
      <c r="BP313" s="1178"/>
      <c r="BQ313" s="1178"/>
      <c r="BR313" s="1178"/>
      <c r="BS313" s="1178"/>
      <c r="BT313" s="1178"/>
      <c r="BU313" s="1178"/>
      <c r="BV313" s="1178"/>
      <c r="BW313" s="1178"/>
      <c r="BX313" s="1178"/>
      <c r="BY313" s="1178"/>
      <c r="BZ313" s="1178"/>
      <c r="CA313" s="1178"/>
    </row>
    <row r="314" spans="1:79" ht="16.5" customHeight="1" thickBot="1">
      <c r="B314" s="1293" t="s">
        <v>810</v>
      </c>
      <c r="C314" s="1301"/>
      <c r="F314" s="1376"/>
      <c r="G314" s="1297"/>
      <c r="H314" s="1297"/>
      <c r="I314" s="1178"/>
      <c r="J314" s="1178"/>
      <c r="K314" s="1178"/>
      <c r="L314" s="1178"/>
      <c r="M314" s="1178"/>
      <c r="N314" s="1271"/>
      <c r="O314" s="1178"/>
      <c r="P314" s="1178"/>
      <c r="Q314" s="1178"/>
      <c r="R314" s="1178"/>
      <c r="S314" s="1178"/>
      <c r="T314" s="1178"/>
      <c r="U314" s="1178"/>
      <c r="V314" s="1178"/>
      <c r="W314" s="1178"/>
      <c r="X314" s="1178"/>
      <c r="Y314" s="1178"/>
      <c r="Z314" s="1178"/>
      <c r="AA314" s="1178"/>
      <c r="AB314" s="1178"/>
      <c r="AC314" s="1178"/>
      <c r="AD314" s="1178"/>
      <c r="AE314" s="1178"/>
      <c r="AF314" s="1178"/>
      <c r="AG314" s="1178"/>
      <c r="AH314" s="1178"/>
      <c r="AI314" s="1178"/>
      <c r="AJ314" s="1178"/>
      <c r="AK314" s="1178"/>
      <c r="AL314" s="1178"/>
      <c r="AM314" s="1178"/>
      <c r="AN314" s="1178"/>
      <c r="AO314" s="1178"/>
      <c r="AP314" s="1178"/>
      <c r="AQ314" s="1178"/>
      <c r="AR314" s="1178"/>
      <c r="AS314" s="1178"/>
      <c r="AT314" s="1178"/>
      <c r="AU314" s="1178"/>
      <c r="AV314" s="1178"/>
      <c r="AW314" s="1178"/>
      <c r="AX314" s="1178"/>
      <c r="AY314" s="1178"/>
      <c r="AZ314" s="1178"/>
      <c r="BA314" s="1178"/>
      <c r="BB314" s="1178"/>
      <c r="BC314" s="1178"/>
      <c r="BD314" s="1178"/>
      <c r="BE314" s="1178"/>
      <c r="BF314" s="1178"/>
      <c r="BG314" s="1178"/>
      <c r="BH314" s="1178"/>
      <c r="BI314" s="1178"/>
      <c r="BJ314" s="1178"/>
      <c r="BK314" s="1178"/>
      <c r="BL314" s="1178"/>
      <c r="BM314" s="1178"/>
      <c r="BN314" s="1178"/>
      <c r="BO314" s="1178"/>
      <c r="BP314" s="1178"/>
      <c r="BQ314" s="1178"/>
      <c r="BR314" s="1178"/>
      <c r="BS314" s="1178"/>
      <c r="BT314" s="1178"/>
      <c r="BU314" s="1178"/>
      <c r="BV314" s="1178"/>
      <c r="BW314" s="1178"/>
      <c r="BX314" s="1178"/>
      <c r="BY314" s="1178"/>
      <c r="BZ314" s="1178"/>
      <c r="CA314" s="1178"/>
    </row>
    <row r="315" spans="1:79" ht="33.75" customHeight="1" thickBot="1">
      <c r="B315" s="1302" t="s">
        <v>811</v>
      </c>
      <c r="C315" s="1303" t="s">
        <v>812</v>
      </c>
      <c r="D315" s="1303" t="s">
        <v>813</v>
      </c>
      <c r="E315" s="1304" t="s">
        <v>814</v>
      </c>
      <c r="F315" s="1348" t="s">
        <v>815</v>
      </c>
      <c r="G315" s="1341">
        <v>3</v>
      </c>
      <c r="H315" s="1297"/>
      <c r="I315" s="1178"/>
      <c r="J315" s="1178"/>
      <c r="K315" s="1178"/>
      <c r="L315" s="1178"/>
      <c r="M315" s="1178"/>
      <c r="N315" s="1271"/>
      <c r="O315" s="1178"/>
      <c r="P315" s="1178"/>
      <c r="Q315" s="1178"/>
      <c r="R315" s="1178"/>
      <c r="S315" s="1178"/>
      <c r="T315" s="1178"/>
      <c r="U315" s="1178"/>
      <c r="V315" s="1178"/>
      <c r="W315" s="1178"/>
      <c r="X315" s="1178"/>
      <c r="Y315" s="1178"/>
      <c r="Z315" s="1178"/>
      <c r="AA315" s="1178"/>
      <c r="AB315" s="1178"/>
      <c r="AC315" s="1178"/>
      <c r="AD315" s="1178"/>
      <c r="AE315" s="1178"/>
      <c r="AF315" s="1178"/>
      <c r="AG315" s="1178"/>
      <c r="AH315" s="1178"/>
      <c r="AI315" s="1178"/>
      <c r="AJ315" s="1178"/>
      <c r="AK315" s="1178"/>
      <c r="AL315" s="1178"/>
      <c r="AM315" s="1178"/>
      <c r="AN315" s="1178"/>
      <c r="AO315" s="1178"/>
      <c r="AP315" s="1178"/>
      <c r="AQ315" s="1178"/>
      <c r="AR315" s="1178"/>
      <c r="AS315" s="1178"/>
      <c r="AT315" s="1178"/>
      <c r="AU315" s="1178"/>
      <c r="AV315" s="1178"/>
      <c r="AW315" s="1178"/>
      <c r="AX315" s="1178"/>
      <c r="AY315" s="1178"/>
      <c r="AZ315" s="1178"/>
      <c r="BA315" s="1178"/>
      <c r="BB315" s="1178"/>
      <c r="BC315" s="1178"/>
      <c r="BD315" s="1178"/>
      <c r="BE315" s="1178"/>
      <c r="BF315" s="1178"/>
      <c r="BG315" s="1178"/>
      <c r="BH315" s="1178"/>
      <c r="BI315" s="1178"/>
      <c r="BJ315" s="1178"/>
      <c r="BK315" s="1178"/>
      <c r="BL315" s="1178"/>
      <c r="BM315" s="1178"/>
      <c r="BN315" s="1178"/>
      <c r="BO315" s="1178"/>
      <c r="BP315" s="1178"/>
      <c r="BQ315" s="1178"/>
      <c r="BR315" s="1178"/>
      <c r="BS315" s="1178"/>
      <c r="BT315" s="1178"/>
      <c r="BU315" s="1178"/>
      <c r="BV315" s="1178"/>
      <c r="BW315" s="1178"/>
      <c r="BX315" s="1178"/>
      <c r="BY315" s="1178"/>
      <c r="BZ315" s="1178"/>
      <c r="CA315" s="1178"/>
    </row>
    <row r="316" spans="1:79" ht="21" customHeight="1">
      <c r="B316" s="1313" t="s">
        <v>817</v>
      </c>
      <c r="C316" s="1314">
        <v>0</v>
      </c>
      <c r="D316" s="1315">
        <v>3</v>
      </c>
      <c r="E316" s="1316">
        <v>0</v>
      </c>
      <c r="F316" s="1349"/>
      <c r="G316" s="1342"/>
      <c r="H316" s="1342"/>
      <c r="I316" s="1343"/>
      <c r="J316" s="1178"/>
      <c r="K316" s="1178"/>
      <c r="L316" s="1178"/>
      <c r="M316" s="1178"/>
      <c r="N316" s="1271"/>
      <c r="O316" s="1178"/>
      <c r="P316" s="1178"/>
      <c r="Q316" s="1178"/>
      <c r="R316" s="1178"/>
      <c r="S316" s="1178"/>
      <c r="T316" s="1178"/>
      <c r="U316" s="1178"/>
      <c r="V316" s="1178"/>
      <c r="W316" s="1178"/>
      <c r="X316" s="1178"/>
      <c r="Y316" s="1178"/>
      <c r="Z316" s="1178"/>
      <c r="AA316" s="1178"/>
      <c r="AB316" s="1178"/>
      <c r="AC316" s="1178"/>
      <c r="AD316" s="1178"/>
      <c r="AE316" s="1178"/>
      <c r="AF316" s="1178"/>
      <c r="AG316" s="1178"/>
      <c r="AH316" s="1178"/>
      <c r="AI316" s="1178"/>
      <c r="AJ316" s="1178"/>
      <c r="AK316" s="1178"/>
      <c r="AL316" s="1178"/>
      <c r="AM316" s="1178"/>
      <c r="AN316" s="1178"/>
      <c r="AO316" s="1178"/>
      <c r="AP316" s="1178"/>
      <c r="AQ316" s="1178"/>
      <c r="AR316" s="1178"/>
      <c r="AS316" s="1178"/>
      <c r="AT316" s="1178"/>
      <c r="AU316" s="1178"/>
      <c r="AV316" s="1178"/>
      <c r="AW316" s="1178"/>
      <c r="AX316" s="1178"/>
      <c r="AY316" s="1178"/>
      <c r="AZ316" s="1178"/>
      <c r="BA316" s="1178"/>
      <c r="BB316" s="1178"/>
      <c r="BC316" s="1178"/>
      <c r="BD316" s="1178"/>
      <c r="BE316" s="1178"/>
      <c r="BF316" s="1178"/>
      <c r="BG316" s="1178"/>
      <c r="BH316" s="1178"/>
      <c r="BI316" s="1178"/>
      <c r="BJ316" s="1178"/>
      <c r="BK316" s="1178"/>
      <c r="BL316" s="1178"/>
      <c r="BM316" s="1178"/>
      <c r="BN316" s="1178"/>
      <c r="BO316" s="1178"/>
      <c r="BP316" s="1178"/>
      <c r="BQ316" s="1178"/>
      <c r="BR316" s="1178"/>
      <c r="BS316" s="1178"/>
      <c r="BT316" s="1178"/>
      <c r="BU316" s="1178"/>
      <c r="BV316" s="1178"/>
      <c r="BW316" s="1178"/>
      <c r="BX316" s="1178"/>
      <c r="BY316" s="1178"/>
      <c r="BZ316" s="1178"/>
      <c r="CA316" s="1178"/>
    </row>
    <row r="317" spans="1:79" ht="20.25" customHeight="1">
      <c r="B317" s="1323" t="s">
        <v>819</v>
      </c>
      <c r="C317" s="1324">
        <v>1</v>
      </c>
      <c r="D317" s="1325">
        <v>3</v>
      </c>
      <c r="E317" s="1326">
        <v>3</v>
      </c>
      <c r="F317" s="1349"/>
      <c r="G317" s="1344"/>
      <c r="H317" s="1344"/>
      <c r="I317" s="1345"/>
      <c r="J317" s="1178"/>
      <c r="K317" s="1178"/>
      <c r="L317" s="1178"/>
      <c r="M317" s="1178"/>
      <c r="N317" s="1271"/>
      <c r="O317" s="1178"/>
      <c r="P317" s="1178"/>
      <c r="Q317" s="1178"/>
      <c r="R317" s="1178"/>
      <c r="S317" s="1178"/>
      <c r="T317" s="1178"/>
      <c r="U317" s="1178"/>
      <c r="V317" s="1178"/>
      <c r="W317" s="1178"/>
      <c r="X317" s="1178"/>
      <c r="Y317" s="1178"/>
      <c r="Z317" s="1178"/>
      <c r="AA317" s="1178"/>
      <c r="AB317" s="1178"/>
      <c r="AC317" s="1178"/>
      <c r="AD317" s="1178"/>
      <c r="AE317" s="1178"/>
      <c r="AF317" s="1178"/>
      <c r="AG317" s="1178"/>
      <c r="AH317" s="1178"/>
      <c r="AI317" s="1178"/>
      <c r="AJ317" s="1178"/>
      <c r="AK317" s="1178"/>
      <c r="AL317" s="1178"/>
      <c r="AM317" s="1178"/>
      <c r="AN317" s="1178"/>
      <c r="AO317" s="1178"/>
      <c r="AP317" s="1178"/>
      <c r="AQ317" s="1178"/>
      <c r="AR317" s="1178"/>
      <c r="AS317" s="1178"/>
      <c r="AT317" s="1178"/>
      <c r="AU317" s="1178"/>
      <c r="AV317" s="1178"/>
      <c r="AW317" s="1178"/>
      <c r="AX317" s="1178"/>
      <c r="AY317" s="1178"/>
      <c r="AZ317" s="1178"/>
      <c r="BA317" s="1178"/>
      <c r="BB317" s="1178"/>
      <c r="BC317" s="1178"/>
      <c r="BD317" s="1178"/>
      <c r="BE317" s="1178"/>
      <c r="BF317" s="1178"/>
      <c r="BG317" s="1178"/>
      <c r="BH317" s="1178"/>
      <c r="BI317" s="1178"/>
      <c r="BJ317" s="1178"/>
      <c r="BK317" s="1178"/>
      <c r="BL317" s="1178"/>
      <c r="BM317" s="1178"/>
      <c r="BN317" s="1178"/>
      <c r="BO317" s="1178"/>
      <c r="BP317" s="1178"/>
      <c r="BQ317" s="1178"/>
      <c r="BR317" s="1178"/>
      <c r="BS317" s="1178"/>
      <c r="BT317" s="1178"/>
      <c r="BU317" s="1178"/>
      <c r="BV317" s="1178"/>
      <c r="BW317" s="1178"/>
      <c r="BX317" s="1178"/>
      <c r="BY317" s="1178"/>
      <c r="BZ317" s="1178"/>
      <c r="CA317" s="1178"/>
    </row>
    <row r="318" spans="1:79" ht="20.25" customHeight="1" thickBot="1">
      <c r="B318" s="1329" t="s">
        <v>821</v>
      </c>
      <c r="C318" s="1330">
        <v>2</v>
      </c>
      <c r="D318" s="1331">
        <v>3</v>
      </c>
      <c r="E318" s="1332">
        <v>6</v>
      </c>
      <c r="F318" s="1350"/>
      <c r="G318" s="1346"/>
      <c r="H318" s="1346"/>
      <c r="I318" s="1347"/>
      <c r="J318" s="1178"/>
      <c r="K318" s="1178"/>
      <c r="L318" s="1178"/>
      <c r="M318" s="1178"/>
      <c r="N318" s="1271"/>
      <c r="O318" s="1178"/>
      <c r="P318" s="1178"/>
      <c r="Q318" s="1178"/>
      <c r="R318" s="1178"/>
      <c r="S318" s="1178"/>
      <c r="T318" s="1178"/>
      <c r="U318" s="1178"/>
      <c r="V318" s="1178"/>
      <c r="W318" s="1178"/>
      <c r="X318" s="1178"/>
      <c r="Y318" s="1178"/>
      <c r="Z318" s="1178"/>
      <c r="AA318" s="1178"/>
      <c r="AB318" s="1178"/>
      <c r="AC318" s="1178"/>
      <c r="AD318" s="1178"/>
      <c r="AE318" s="1178"/>
      <c r="AF318" s="1178"/>
      <c r="AG318" s="1178"/>
      <c r="AH318" s="1178"/>
      <c r="AI318" s="1178"/>
      <c r="AJ318" s="1178"/>
      <c r="AK318" s="1178"/>
      <c r="AL318" s="1178"/>
      <c r="AM318" s="1178"/>
      <c r="AN318" s="1178"/>
      <c r="AO318" s="1178"/>
      <c r="AP318" s="1178"/>
      <c r="AQ318" s="1178"/>
      <c r="AR318" s="1178"/>
      <c r="AS318" s="1178"/>
      <c r="AT318" s="1178"/>
      <c r="AU318" s="1178"/>
      <c r="AV318" s="1178"/>
      <c r="AW318" s="1178"/>
      <c r="AX318" s="1178"/>
      <c r="AY318" s="1178"/>
      <c r="AZ318" s="1178"/>
      <c r="BA318" s="1178"/>
      <c r="BB318" s="1178"/>
      <c r="BC318" s="1178"/>
      <c r="BD318" s="1178"/>
      <c r="BE318" s="1178"/>
      <c r="BF318" s="1178"/>
      <c r="BG318" s="1178"/>
      <c r="BH318" s="1178"/>
      <c r="BI318" s="1178"/>
      <c r="BJ318" s="1178"/>
      <c r="BK318" s="1178"/>
      <c r="BL318" s="1178"/>
      <c r="BM318" s="1178"/>
      <c r="BN318" s="1178"/>
      <c r="BO318" s="1178"/>
      <c r="BP318" s="1178"/>
      <c r="BQ318" s="1178"/>
      <c r="BR318" s="1178"/>
      <c r="BS318" s="1178"/>
      <c r="BT318" s="1178"/>
      <c r="BU318" s="1178"/>
      <c r="BV318" s="1178"/>
      <c r="BW318" s="1178"/>
      <c r="BX318" s="1178"/>
      <c r="BY318" s="1178"/>
      <c r="BZ318" s="1178"/>
      <c r="CA318" s="1178"/>
    </row>
    <row r="319" spans="1:79" ht="9" customHeight="1">
      <c r="B319" s="1339"/>
      <c r="C319" s="1340"/>
      <c r="D319" s="1340"/>
      <c r="E319" s="1340"/>
      <c r="F319" s="1376"/>
      <c r="G319" s="1297"/>
      <c r="H319" s="1297"/>
      <c r="I319" s="1178"/>
      <c r="J319" s="1178"/>
      <c r="K319" s="1178"/>
      <c r="L319" s="1178"/>
      <c r="M319" s="1178"/>
      <c r="N319" s="1271"/>
      <c r="O319" s="1178"/>
      <c r="P319" s="1178"/>
      <c r="Q319" s="1178"/>
      <c r="R319" s="1178"/>
      <c r="S319" s="1178"/>
      <c r="T319" s="1178"/>
      <c r="U319" s="1178"/>
      <c r="V319" s="1178"/>
      <c r="W319" s="1178"/>
      <c r="X319" s="1178"/>
      <c r="Y319" s="1178"/>
      <c r="Z319" s="1178"/>
      <c r="AA319" s="1178"/>
      <c r="AB319" s="1178"/>
      <c r="AC319" s="1178"/>
      <c r="AD319" s="1178"/>
      <c r="AE319" s="1178"/>
      <c r="AF319" s="1178"/>
      <c r="AG319" s="1178"/>
      <c r="AH319" s="1178"/>
      <c r="AI319" s="1178"/>
      <c r="AJ319" s="1178"/>
      <c r="AK319" s="1178"/>
      <c r="AL319" s="1178"/>
      <c r="AM319" s="1178"/>
      <c r="AN319" s="1178"/>
      <c r="AO319" s="1178"/>
      <c r="AP319" s="1178"/>
      <c r="AQ319" s="1178"/>
      <c r="AR319" s="1178"/>
      <c r="AS319" s="1178"/>
      <c r="AT319" s="1178"/>
      <c r="AU319" s="1178"/>
      <c r="AV319" s="1178"/>
      <c r="AW319" s="1178"/>
      <c r="AX319" s="1178"/>
      <c r="AY319" s="1178"/>
      <c r="AZ319" s="1178"/>
      <c r="BA319" s="1178"/>
      <c r="BB319" s="1178"/>
      <c r="BC319" s="1178"/>
      <c r="BD319" s="1178"/>
      <c r="BE319" s="1178"/>
      <c r="BF319" s="1178"/>
      <c r="BG319" s="1178"/>
      <c r="BH319" s="1178"/>
      <c r="BI319" s="1178"/>
      <c r="BJ319" s="1178"/>
      <c r="BK319" s="1178"/>
      <c r="BL319" s="1178"/>
      <c r="BM319" s="1178"/>
      <c r="BN319" s="1178"/>
      <c r="BO319" s="1178"/>
      <c r="BP319" s="1178"/>
      <c r="BQ319" s="1178"/>
      <c r="BR319" s="1178"/>
      <c r="BS319" s="1178"/>
      <c r="BT319" s="1178"/>
      <c r="BU319" s="1178"/>
      <c r="BV319" s="1178"/>
      <c r="BW319" s="1178"/>
      <c r="BX319" s="1178"/>
      <c r="BY319" s="1178"/>
      <c r="BZ319" s="1178"/>
      <c r="CA319" s="1178"/>
    </row>
    <row r="320" spans="1:79">
      <c r="C320" s="1134"/>
      <c r="D320" s="1134"/>
      <c r="E320" s="1134"/>
      <c r="F320" s="1376"/>
      <c r="G320" s="1297"/>
      <c r="I320" s="1178"/>
      <c r="J320" s="1178"/>
      <c r="K320" s="1178"/>
      <c r="L320" s="1178"/>
      <c r="M320" s="1178"/>
      <c r="N320" s="1271"/>
      <c r="O320" s="1178"/>
      <c r="P320" s="1178"/>
      <c r="Q320" s="1178"/>
      <c r="R320" s="1178"/>
      <c r="S320" s="1178"/>
      <c r="T320" s="1178"/>
      <c r="U320" s="1178"/>
      <c r="V320" s="1178"/>
      <c r="W320" s="1178"/>
      <c r="X320" s="1178"/>
      <c r="Y320" s="1178"/>
      <c r="Z320" s="1178"/>
      <c r="AA320" s="1178"/>
      <c r="AB320" s="1178"/>
      <c r="AC320" s="1178"/>
      <c r="AD320" s="1178"/>
      <c r="AE320" s="1178"/>
      <c r="AF320" s="1178"/>
      <c r="AG320" s="1178"/>
      <c r="AH320" s="1178"/>
      <c r="AI320" s="1178"/>
      <c r="AJ320" s="1178"/>
      <c r="AK320" s="1178"/>
      <c r="AL320" s="1178"/>
      <c r="AM320" s="1178"/>
      <c r="AN320" s="1178"/>
      <c r="AO320" s="1178"/>
      <c r="AP320" s="1178"/>
      <c r="AQ320" s="1178"/>
      <c r="AR320" s="1178"/>
      <c r="AS320" s="1178"/>
      <c r="AT320" s="1178"/>
      <c r="AU320" s="1178"/>
      <c r="AV320" s="1178"/>
      <c r="AW320" s="1178"/>
      <c r="AX320" s="1178"/>
      <c r="AY320" s="1178"/>
      <c r="AZ320" s="1178"/>
      <c r="BA320" s="1178"/>
      <c r="BB320" s="1178"/>
      <c r="BC320" s="1178"/>
      <c r="BD320" s="1178"/>
      <c r="BE320" s="1178"/>
      <c r="BF320" s="1178"/>
      <c r="BG320" s="1178"/>
      <c r="BH320" s="1178"/>
      <c r="BI320" s="1178"/>
      <c r="BJ320" s="1178"/>
      <c r="BK320" s="1178"/>
      <c r="BL320" s="1178"/>
      <c r="BM320" s="1178"/>
      <c r="BN320" s="1178"/>
      <c r="BO320" s="1178"/>
      <c r="BP320" s="1178"/>
      <c r="BQ320" s="1178"/>
      <c r="BR320" s="1178"/>
      <c r="BS320" s="1178"/>
      <c r="BT320" s="1178"/>
      <c r="BU320" s="1178"/>
      <c r="BV320" s="1178"/>
      <c r="BW320" s="1178"/>
      <c r="BX320" s="1178"/>
      <c r="BY320" s="1178"/>
      <c r="BZ320" s="1178"/>
      <c r="CA320" s="1178"/>
    </row>
    <row r="321" spans="1:79" ht="6.75" customHeight="1" thickBot="1">
      <c r="F321" s="1376"/>
      <c r="I321" s="1131"/>
      <c r="J321" s="1178"/>
      <c r="K321" s="1178"/>
      <c r="L321" s="1178"/>
      <c r="M321" s="1178"/>
      <c r="N321" s="1271"/>
      <c r="O321" s="1178"/>
      <c r="P321" s="1178"/>
      <c r="Q321" s="1178"/>
      <c r="R321" s="1178"/>
      <c r="S321" s="1178"/>
      <c r="T321" s="1178"/>
      <c r="U321" s="1178"/>
      <c r="V321" s="1178"/>
      <c r="W321" s="1178"/>
      <c r="X321" s="1178"/>
      <c r="Y321" s="1178"/>
      <c r="Z321" s="1178"/>
      <c r="AA321" s="1178"/>
      <c r="AB321" s="1178"/>
      <c r="AC321" s="1178"/>
      <c r="AD321" s="1178"/>
      <c r="AE321" s="1178"/>
      <c r="AF321" s="1178"/>
      <c r="AG321" s="1178"/>
      <c r="AH321" s="1178"/>
      <c r="AI321" s="1178"/>
      <c r="AJ321" s="1178"/>
      <c r="AK321" s="1178"/>
      <c r="AL321" s="1178"/>
      <c r="AM321" s="1178"/>
      <c r="AN321" s="1178"/>
      <c r="AO321" s="1178"/>
      <c r="AP321" s="1178"/>
      <c r="AQ321" s="1178"/>
      <c r="AR321" s="1178"/>
      <c r="AS321" s="1178"/>
      <c r="AT321" s="1178"/>
      <c r="AU321" s="1178"/>
      <c r="AV321" s="1178"/>
      <c r="AW321" s="1178"/>
      <c r="AX321" s="1178"/>
      <c r="AY321" s="1178"/>
      <c r="AZ321" s="1178"/>
      <c r="BA321" s="1178"/>
      <c r="BB321" s="1178"/>
      <c r="BC321" s="1178"/>
      <c r="BD321" s="1178"/>
      <c r="BE321" s="1178"/>
      <c r="BF321" s="1178"/>
      <c r="BG321" s="1178"/>
      <c r="BH321" s="1178"/>
      <c r="BI321" s="1178"/>
      <c r="BJ321" s="1178"/>
      <c r="BK321" s="1178"/>
      <c r="BL321" s="1178"/>
      <c r="BM321" s="1178"/>
      <c r="BN321" s="1178"/>
      <c r="BO321" s="1178"/>
      <c r="BP321" s="1178"/>
      <c r="BQ321" s="1178"/>
      <c r="BR321" s="1178"/>
      <c r="BS321" s="1178"/>
      <c r="BT321" s="1178"/>
      <c r="BU321" s="1178"/>
      <c r="BV321" s="1178"/>
      <c r="BW321" s="1178"/>
      <c r="BX321" s="1178"/>
      <c r="BY321" s="1178"/>
      <c r="BZ321" s="1178"/>
      <c r="CA321" s="1178"/>
    </row>
    <row r="322" spans="1:79" s="1285" customFormat="1" ht="23.25" customHeight="1" thickBot="1">
      <c r="A322" s="1278"/>
      <c r="B322" s="1279"/>
      <c r="C322" s="1280"/>
      <c r="D322" s="1280"/>
      <c r="E322" s="1281"/>
      <c r="F322" s="1282" t="s">
        <v>804</v>
      </c>
      <c r="G322" s="1283"/>
      <c r="H322" s="1282" t="s">
        <v>805</v>
      </c>
      <c r="I322" s="1284"/>
      <c r="J322" s="1178"/>
      <c r="K322" s="1178"/>
      <c r="L322" s="1178"/>
      <c r="M322" s="1178"/>
      <c r="N322" s="1271"/>
      <c r="O322" s="1178"/>
      <c r="P322" s="1178"/>
      <c r="Q322" s="1178"/>
      <c r="R322" s="1178"/>
      <c r="S322" s="1178"/>
      <c r="T322" s="1178"/>
      <c r="U322" s="1178"/>
      <c r="V322" s="1178"/>
      <c r="W322" s="1178"/>
      <c r="X322" s="1178"/>
      <c r="Y322" s="1178"/>
      <c r="Z322" s="1178"/>
      <c r="AA322" s="1178"/>
      <c r="AB322" s="1178"/>
      <c r="AC322" s="1178"/>
      <c r="AD322" s="1178"/>
      <c r="AE322" s="1178"/>
      <c r="AF322" s="1178"/>
      <c r="AG322" s="1178"/>
      <c r="AH322" s="1178"/>
      <c r="AI322" s="1178"/>
      <c r="AJ322" s="1178"/>
      <c r="AK322" s="1178"/>
      <c r="AL322" s="1178"/>
      <c r="AM322" s="1178"/>
      <c r="AN322" s="1178"/>
      <c r="AO322" s="1178"/>
      <c r="AP322" s="1178"/>
      <c r="AQ322" s="1178"/>
      <c r="AR322" s="1178"/>
      <c r="AS322" s="1178"/>
      <c r="AT322" s="1178"/>
      <c r="AU322" s="1178"/>
      <c r="AV322" s="1178"/>
      <c r="AW322" s="1178"/>
      <c r="AX322" s="1178"/>
      <c r="AY322" s="1178"/>
      <c r="AZ322" s="1178"/>
      <c r="BA322" s="1178"/>
      <c r="BB322" s="1178"/>
      <c r="BC322" s="1178"/>
      <c r="BD322" s="1178"/>
      <c r="BE322" s="1178"/>
      <c r="BF322" s="1178"/>
      <c r="BG322" s="1178"/>
      <c r="BH322" s="1178"/>
      <c r="BI322" s="1178"/>
      <c r="BJ322" s="1178"/>
      <c r="BK322" s="1178"/>
      <c r="BL322" s="1178"/>
      <c r="BM322" s="1178"/>
      <c r="BN322" s="1178"/>
      <c r="BO322" s="1178"/>
      <c r="BP322" s="1178"/>
      <c r="BQ322" s="1178"/>
      <c r="BR322" s="1178"/>
      <c r="BS322" s="1178"/>
      <c r="BT322" s="1178"/>
      <c r="BU322" s="1178"/>
      <c r="BV322" s="1178"/>
      <c r="BW322" s="1178"/>
      <c r="BX322" s="1178"/>
      <c r="BY322" s="1178"/>
      <c r="BZ322" s="1178"/>
      <c r="CA322" s="1178"/>
    </row>
    <row r="323" spans="1:79" ht="47.45" customHeight="1" thickBot="1">
      <c r="B323" s="1286" t="s">
        <v>962</v>
      </c>
      <c r="C323" s="1287" t="s">
        <v>807</v>
      </c>
      <c r="D323" s="1287"/>
      <c r="E323" s="1288"/>
      <c r="F323" s="1289">
        <v>4</v>
      </c>
      <c r="G323" s="1290"/>
      <c r="H323" s="1291">
        <v>12</v>
      </c>
      <c r="I323" s="1292">
        <f>SUM(G328,G336)</f>
        <v>12</v>
      </c>
      <c r="J323" s="1178"/>
      <c r="K323" s="1178"/>
      <c r="L323" s="1178"/>
      <c r="M323" s="1178"/>
      <c r="N323" s="1271"/>
      <c r="O323" s="1178"/>
      <c r="P323" s="1178"/>
      <c r="Q323" s="1178"/>
      <c r="R323" s="1178"/>
      <c r="S323" s="1178"/>
      <c r="T323" s="1178"/>
      <c r="U323" s="1178"/>
      <c r="V323" s="1178"/>
      <c r="W323" s="1178"/>
      <c r="X323" s="1178"/>
      <c r="Y323" s="1178"/>
      <c r="Z323" s="1178"/>
      <c r="AA323" s="1178"/>
      <c r="AB323" s="1178"/>
      <c r="AC323" s="1178"/>
      <c r="AD323" s="1178"/>
      <c r="AE323" s="1178"/>
      <c r="AF323" s="1178"/>
      <c r="AG323" s="1178"/>
      <c r="AH323" s="1178"/>
      <c r="AI323" s="1178"/>
      <c r="AJ323" s="1178"/>
      <c r="AK323" s="1178"/>
      <c r="AL323" s="1178"/>
      <c r="AM323" s="1178"/>
      <c r="AN323" s="1178"/>
      <c r="AO323" s="1178"/>
      <c r="AP323" s="1178"/>
      <c r="AQ323" s="1178"/>
      <c r="AR323" s="1178"/>
      <c r="AS323" s="1178"/>
      <c r="AT323" s="1178"/>
      <c r="AU323" s="1178"/>
      <c r="AV323" s="1178"/>
      <c r="AW323" s="1178"/>
      <c r="AX323" s="1178"/>
      <c r="AY323" s="1178"/>
      <c r="AZ323" s="1178"/>
      <c r="BA323" s="1178"/>
      <c r="BB323" s="1178"/>
      <c r="BC323" s="1178"/>
      <c r="BD323" s="1178"/>
      <c r="BE323" s="1178"/>
      <c r="BF323" s="1178"/>
      <c r="BG323" s="1178"/>
      <c r="BH323" s="1178"/>
      <c r="BI323" s="1178"/>
      <c r="BJ323" s="1178"/>
      <c r="BK323" s="1178"/>
      <c r="BL323" s="1178"/>
      <c r="BM323" s="1178"/>
      <c r="BN323" s="1178"/>
      <c r="BO323" s="1178"/>
      <c r="BP323" s="1178"/>
      <c r="BQ323" s="1178"/>
      <c r="BR323" s="1178"/>
      <c r="BS323" s="1178"/>
      <c r="BT323" s="1178"/>
      <c r="BU323" s="1178"/>
      <c r="BV323" s="1178"/>
      <c r="BW323" s="1178"/>
      <c r="BX323" s="1178"/>
      <c r="BY323" s="1178"/>
      <c r="BZ323" s="1178"/>
      <c r="CA323" s="1178"/>
    </row>
    <row r="324" spans="1:79" ht="6.75" customHeight="1">
      <c r="B324" s="1293"/>
      <c r="C324" s="1294"/>
      <c r="D324" s="1294"/>
      <c r="E324" s="1294"/>
      <c r="F324" s="1376"/>
      <c r="G324" s="1296"/>
      <c r="H324" s="1296"/>
      <c r="I324" s="1178"/>
      <c r="J324" s="1178"/>
      <c r="K324" s="1178"/>
      <c r="L324" s="1178"/>
      <c r="M324" s="1178"/>
      <c r="N324" s="1271"/>
      <c r="O324" s="1178"/>
      <c r="P324" s="1178"/>
      <c r="Q324" s="1178"/>
      <c r="R324" s="1178"/>
      <c r="S324" s="1178"/>
      <c r="T324" s="1178"/>
      <c r="U324" s="1178"/>
      <c r="V324" s="1178"/>
      <c r="W324" s="1178"/>
      <c r="X324" s="1178"/>
      <c r="Y324" s="1178"/>
      <c r="Z324" s="1178"/>
      <c r="AA324" s="1178"/>
      <c r="AB324" s="1178"/>
      <c r="AC324" s="1178"/>
      <c r="AD324" s="1178"/>
      <c r="AE324" s="1178"/>
      <c r="AF324" s="1178"/>
      <c r="AG324" s="1178"/>
      <c r="AH324" s="1178"/>
      <c r="AI324" s="1178"/>
      <c r="AJ324" s="1178"/>
      <c r="AK324" s="1178"/>
      <c r="AL324" s="1178"/>
      <c r="AM324" s="1178"/>
      <c r="AN324" s="1178"/>
      <c r="AO324" s="1178"/>
      <c r="AP324" s="1178"/>
      <c r="AQ324" s="1178"/>
      <c r="AR324" s="1178"/>
      <c r="AS324" s="1178"/>
      <c r="AT324" s="1178"/>
      <c r="AU324" s="1178"/>
      <c r="AV324" s="1178"/>
      <c r="AW324" s="1178"/>
      <c r="AX324" s="1178"/>
      <c r="AY324" s="1178"/>
      <c r="AZ324" s="1178"/>
      <c r="BA324" s="1178"/>
      <c r="BB324" s="1178"/>
      <c r="BC324" s="1178"/>
      <c r="BD324" s="1178"/>
      <c r="BE324" s="1178"/>
      <c r="BF324" s="1178"/>
      <c r="BG324" s="1178"/>
      <c r="BH324" s="1178"/>
      <c r="BI324" s="1178"/>
      <c r="BJ324" s="1178"/>
      <c r="BK324" s="1178"/>
      <c r="BL324" s="1178"/>
      <c r="BM324" s="1178"/>
      <c r="BN324" s="1178"/>
      <c r="BO324" s="1178"/>
      <c r="BP324" s="1178"/>
      <c r="BQ324" s="1178"/>
      <c r="BR324" s="1178"/>
      <c r="BS324" s="1178"/>
      <c r="BT324" s="1178"/>
      <c r="BU324" s="1178"/>
      <c r="BV324" s="1178"/>
      <c r="BW324" s="1178"/>
      <c r="BX324" s="1178"/>
      <c r="BY324" s="1178"/>
      <c r="BZ324" s="1178"/>
      <c r="CA324" s="1178"/>
    </row>
    <row r="325" spans="1:79" ht="18" customHeight="1">
      <c r="A325" s="1253">
        <v>33</v>
      </c>
      <c r="B325" s="1293" t="s">
        <v>963</v>
      </c>
      <c r="C325" s="1294"/>
      <c r="D325" s="1294"/>
      <c r="E325" s="1294"/>
      <c r="F325" s="1376"/>
      <c r="G325" s="1297"/>
      <c r="H325" s="1297"/>
      <c r="I325" s="1178"/>
      <c r="J325" s="1178"/>
      <c r="K325" s="1178"/>
      <c r="L325" s="1178"/>
      <c r="M325" s="1178"/>
      <c r="N325" s="1271"/>
      <c r="O325" s="1178"/>
      <c r="P325" s="1178"/>
      <c r="Q325" s="1178"/>
      <c r="R325" s="1178"/>
      <c r="S325" s="1178"/>
      <c r="T325" s="1178"/>
      <c r="U325" s="1178"/>
      <c r="V325" s="1178"/>
      <c r="W325" s="1178"/>
      <c r="X325" s="1178"/>
      <c r="Y325" s="1178"/>
      <c r="Z325" s="1178"/>
      <c r="AA325" s="1178"/>
      <c r="AB325" s="1178"/>
      <c r="AC325" s="1178"/>
      <c r="AD325" s="1178"/>
      <c r="AE325" s="1178"/>
      <c r="AF325" s="1178"/>
      <c r="AG325" s="1178"/>
      <c r="AH325" s="1178"/>
      <c r="AI325" s="1178"/>
      <c r="AJ325" s="1178"/>
      <c r="AK325" s="1178"/>
      <c r="AL325" s="1178"/>
      <c r="AM325" s="1178"/>
      <c r="AN325" s="1178"/>
      <c r="AO325" s="1178"/>
      <c r="AP325" s="1178"/>
      <c r="AQ325" s="1178"/>
      <c r="AR325" s="1178"/>
      <c r="AS325" s="1178"/>
      <c r="AT325" s="1178"/>
      <c r="AU325" s="1178"/>
      <c r="AV325" s="1178"/>
      <c r="AW325" s="1178"/>
      <c r="AX325" s="1178"/>
      <c r="AY325" s="1178"/>
      <c r="AZ325" s="1178"/>
      <c r="BA325" s="1178"/>
      <c r="BB325" s="1178"/>
      <c r="BC325" s="1178"/>
      <c r="BD325" s="1178"/>
      <c r="BE325" s="1178"/>
      <c r="BF325" s="1178"/>
      <c r="BG325" s="1178"/>
      <c r="BH325" s="1178"/>
      <c r="BI325" s="1178"/>
      <c r="BJ325" s="1178"/>
      <c r="BK325" s="1178"/>
      <c r="BL325" s="1178"/>
      <c r="BM325" s="1178"/>
      <c r="BN325" s="1178"/>
      <c r="BO325" s="1178"/>
      <c r="BP325" s="1178"/>
      <c r="BQ325" s="1178"/>
      <c r="BR325" s="1178"/>
      <c r="BS325" s="1178"/>
      <c r="BT325" s="1178"/>
      <c r="BU325" s="1178"/>
      <c r="BV325" s="1178"/>
      <c r="BW325" s="1178"/>
      <c r="BX325" s="1178"/>
      <c r="BY325" s="1178"/>
      <c r="BZ325" s="1178"/>
      <c r="CA325" s="1178"/>
    </row>
    <row r="326" spans="1:79" ht="35.25" customHeight="1">
      <c r="B326" s="1298" t="s">
        <v>964</v>
      </c>
      <c r="C326" s="1299"/>
      <c r="D326" s="1299"/>
      <c r="E326" s="1300"/>
      <c r="F326" s="1376"/>
      <c r="G326" s="1297"/>
      <c r="H326" s="1297"/>
      <c r="I326" s="1178"/>
      <c r="J326" s="1178"/>
      <c r="K326" s="1178"/>
      <c r="L326" s="1178"/>
      <c r="M326" s="1178"/>
      <c r="N326" s="1271"/>
      <c r="O326" s="1178"/>
      <c r="P326" s="1178"/>
      <c r="Q326" s="1178"/>
      <c r="R326" s="1178"/>
      <c r="S326" s="1178"/>
      <c r="T326" s="1178"/>
      <c r="U326" s="1178"/>
      <c r="V326" s="1178"/>
      <c r="W326" s="1178"/>
      <c r="X326" s="1178"/>
      <c r="Y326" s="1178"/>
      <c r="Z326" s="1178"/>
      <c r="AA326" s="1178"/>
      <c r="AB326" s="1178"/>
      <c r="AC326" s="1178"/>
      <c r="AD326" s="1178"/>
      <c r="AE326" s="1178"/>
      <c r="AF326" s="1178"/>
      <c r="AG326" s="1178"/>
      <c r="AH326" s="1178"/>
      <c r="AI326" s="1178"/>
      <c r="AJ326" s="1178"/>
      <c r="AK326" s="1178"/>
      <c r="AL326" s="1178"/>
      <c r="AM326" s="1178"/>
      <c r="AN326" s="1178"/>
      <c r="AO326" s="1178"/>
      <c r="AP326" s="1178"/>
      <c r="AQ326" s="1178"/>
      <c r="AR326" s="1178"/>
      <c r="AS326" s="1178"/>
      <c r="AT326" s="1178"/>
      <c r="AU326" s="1178"/>
      <c r="AV326" s="1178"/>
      <c r="AW326" s="1178"/>
      <c r="AX326" s="1178"/>
      <c r="AY326" s="1178"/>
      <c r="AZ326" s="1178"/>
      <c r="BA326" s="1178"/>
      <c r="BB326" s="1178"/>
      <c r="BC326" s="1178"/>
      <c r="BD326" s="1178"/>
      <c r="BE326" s="1178"/>
      <c r="BF326" s="1178"/>
      <c r="BG326" s="1178"/>
      <c r="BH326" s="1178"/>
      <c r="BI326" s="1178"/>
      <c r="BJ326" s="1178"/>
      <c r="BK326" s="1178"/>
      <c r="BL326" s="1178"/>
      <c r="BM326" s="1178"/>
      <c r="BN326" s="1178"/>
      <c r="BO326" s="1178"/>
      <c r="BP326" s="1178"/>
      <c r="BQ326" s="1178"/>
      <c r="BR326" s="1178"/>
      <c r="BS326" s="1178"/>
      <c r="BT326" s="1178"/>
      <c r="BU326" s="1178"/>
      <c r="BV326" s="1178"/>
      <c r="BW326" s="1178"/>
      <c r="BX326" s="1178"/>
      <c r="BY326" s="1178"/>
      <c r="BZ326" s="1178"/>
      <c r="CA326" s="1178"/>
    </row>
    <row r="327" spans="1:79" ht="16.5" customHeight="1" thickBot="1">
      <c r="B327" s="1293" t="s">
        <v>810</v>
      </c>
      <c r="C327" s="1301"/>
      <c r="F327" s="1376"/>
      <c r="G327" s="1297"/>
      <c r="H327" s="1297"/>
      <c r="I327" s="1178"/>
      <c r="J327" s="1178"/>
      <c r="K327" s="1178"/>
      <c r="L327" s="1178"/>
      <c r="M327" s="1178"/>
      <c r="N327" s="1271"/>
      <c r="O327" s="1178"/>
      <c r="P327" s="1178"/>
      <c r="Q327" s="1178"/>
      <c r="R327" s="1178"/>
      <c r="S327" s="1178"/>
      <c r="T327" s="1178"/>
      <c r="U327" s="1178"/>
      <c r="V327" s="1178"/>
      <c r="W327" s="1178"/>
      <c r="X327" s="1178"/>
      <c r="Y327" s="1178"/>
      <c r="Z327" s="1178"/>
      <c r="AA327" s="1178"/>
      <c r="AB327" s="1178"/>
      <c r="AC327" s="1178"/>
      <c r="AD327" s="1178"/>
      <c r="AE327" s="1178"/>
      <c r="AF327" s="1178"/>
      <c r="AG327" s="1178"/>
      <c r="AH327" s="1178"/>
      <c r="AI327" s="1178"/>
      <c r="AJ327" s="1178"/>
      <c r="AK327" s="1178"/>
      <c r="AL327" s="1178"/>
      <c r="AM327" s="1178"/>
      <c r="AN327" s="1178"/>
      <c r="AO327" s="1178"/>
      <c r="AP327" s="1178"/>
      <c r="AQ327" s="1178"/>
      <c r="AR327" s="1178"/>
      <c r="AS327" s="1178"/>
      <c r="AT327" s="1178"/>
      <c r="AU327" s="1178"/>
      <c r="AV327" s="1178"/>
      <c r="AW327" s="1178"/>
      <c r="AX327" s="1178"/>
      <c r="AY327" s="1178"/>
      <c r="AZ327" s="1178"/>
      <c r="BA327" s="1178"/>
      <c r="BB327" s="1178"/>
      <c r="BC327" s="1178"/>
      <c r="BD327" s="1178"/>
      <c r="BE327" s="1178"/>
      <c r="BF327" s="1178"/>
      <c r="BG327" s="1178"/>
      <c r="BH327" s="1178"/>
      <c r="BI327" s="1178"/>
      <c r="BJ327" s="1178"/>
      <c r="BK327" s="1178"/>
      <c r="BL327" s="1178"/>
      <c r="BM327" s="1178"/>
      <c r="BN327" s="1178"/>
      <c r="BO327" s="1178"/>
      <c r="BP327" s="1178"/>
      <c r="BQ327" s="1178"/>
      <c r="BR327" s="1178"/>
      <c r="BS327" s="1178"/>
      <c r="BT327" s="1178"/>
      <c r="BU327" s="1178"/>
      <c r="BV327" s="1178"/>
      <c r="BW327" s="1178"/>
      <c r="BX327" s="1178"/>
      <c r="BY327" s="1178"/>
      <c r="BZ327" s="1178"/>
      <c r="CA327" s="1178"/>
    </row>
    <row r="328" spans="1:79" ht="33.75" customHeight="1" thickBot="1">
      <c r="B328" s="1302" t="s">
        <v>811</v>
      </c>
      <c r="C328" s="1303" t="s">
        <v>812</v>
      </c>
      <c r="D328" s="1303" t="s">
        <v>813</v>
      </c>
      <c r="E328" s="1304" t="s">
        <v>814</v>
      </c>
      <c r="F328" s="1348" t="s">
        <v>815</v>
      </c>
      <c r="G328" s="1341">
        <v>6</v>
      </c>
      <c r="H328" s="1297"/>
      <c r="I328" s="1178"/>
      <c r="J328" s="1178"/>
      <c r="K328" s="1178"/>
      <c r="L328" s="1178"/>
      <c r="M328" s="1178"/>
      <c r="N328" s="1271"/>
      <c r="O328" s="1178"/>
      <c r="P328" s="1178"/>
      <c r="Q328" s="1178"/>
      <c r="R328" s="1178"/>
      <c r="S328" s="1178"/>
      <c r="T328" s="1178"/>
      <c r="U328" s="1178"/>
      <c r="V328" s="1178"/>
      <c r="W328" s="1178"/>
      <c r="X328" s="1178"/>
      <c r="Y328" s="1178"/>
      <c r="Z328" s="1178"/>
      <c r="AA328" s="1178"/>
      <c r="AB328" s="1178"/>
      <c r="AC328" s="1178"/>
      <c r="AD328" s="1178"/>
      <c r="AE328" s="1178"/>
      <c r="AF328" s="1178"/>
      <c r="AG328" s="1178"/>
      <c r="AH328" s="1178"/>
      <c r="AI328" s="1178"/>
      <c r="AJ328" s="1178"/>
      <c r="AK328" s="1178"/>
      <c r="AL328" s="1178"/>
      <c r="AM328" s="1178"/>
      <c r="AN328" s="1178"/>
      <c r="AO328" s="1178"/>
      <c r="AP328" s="1178"/>
      <c r="AQ328" s="1178"/>
      <c r="AR328" s="1178"/>
      <c r="AS328" s="1178"/>
      <c r="AT328" s="1178"/>
      <c r="AU328" s="1178"/>
      <c r="AV328" s="1178"/>
      <c r="AW328" s="1178"/>
      <c r="AX328" s="1178"/>
      <c r="AY328" s="1178"/>
      <c r="AZ328" s="1178"/>
      <c r="BA328" s="1178"/>
      <c r="BB328" s="1178"/>
      <c r="BC328" s="1178"/>
      <c r="BD328" s="1178"/>
      <c r="BE328" s="1178"/>
      <c r="BF328" s="1178"/>
      <c r="BG328" s="1178"/>
      <c r="BH328" s="1178"/>
      <c r="BI328" s="1178"/>
      <c r="BJ328" s="1178"/>
      <c r="BK328" s="1178"/>
      <c r="BL328" s="1178"/>
      <c r="BM328" s="1178"/>
      <c r="BN328" s="1178"/>
      <c r="BO328" s="1178"/>
      <c r="BP328" s="1178"/>
      <c r="BQ328" s="1178"/>
      <c r="BR328" s="1178"/>
      <c r="BS328" s="1178"/>
      <c r="BT328" s="1178"/>
      <c r="BU328" s="1178"/>
      <c r="BV328" s="1178"/>
      <c r="BW328" s="1178"/>
      <c r="BX328" s="1178"/>
      <c r="BY328" s="1178"/>
      <c r="BZ328" s="1178"/>
      <c r="CA328" s="1178"/>
    </row>
    <row r="329" spans="1:79" ht="42" customHeight="1">
      <c r="B329" s="1313" t="s">
        <v>965</v>
      </c>
      <c r="C329" s="1314">
        <v>1</v>
      </c>
      <c r="D329" s="1315">
        <v>2</v>
      </c>
      <c r="E329" s="1316">
        <v>2</v>
      </c>
      <c r="F329" s="1349"/>
      <c r="G329" s="1342"/>
      <c r="H329" s="1342"/>
      <c r="I329" s="1343"/>
      <c r="J329" s="1178"/>
      <c r="K329" s="1178"/>
      <c r="L329" s="1178"/>
      <c r="M329" s="1178"/>
      <c r="N329" s="1271"/>
      <c r="O329" s="1178"/>
      <c r="P329" s="1178"/>
      <c r="Q329" s="1178"/>
      <c r="R329" s="1178"/>
      <c r="S329" s="1178"/>
      <c r="T329" s="1178"/>
      <c r="U329" s="1178"/>
      <c r="V329" s="1178"/>
      <c r="W329" s="1178"/>
      <c r="X329" s="1178"/>
      <c r="Y329" s="1178"/>
      <c r="Z329" s="1178"/>
      <c r="AA329" s="1178"/>
      <c r="AB329" s="1178"/>
      <c r="AC329" s="1178"/>
      <c r="AD329" s="1178"/>
      <c r="AE329" s="1178"/>
      <c r="AF329" s="1178"/>
      <c r="AG329" s="1178"/>
      <c r="AH329" s="1178"/>
      <c r="AI329" s="1178"/>
      <c r="AJ329" s="1178"/>
      <c r="AK329" s="1178"/>
      <c r="AL329" s="1178"/>
      <c r="AM329" s="1178"/>
      <c r="AN329" s="1178"/>
      <c r="AO329" s="1178"/>
      <c r="AP329" s="1178"/>
      <c r="AQ329" s="1178"/>
      <c r="AR329" s="1178"/>
      <c r="AS329" s="1178"/>
      <c r="AT329" s="1178"/>
      <c r="AU329" s="1178"/>
      <c r="AV329" s="1178"/>
      <c r="AW329" s="1178"/>
      <c r="AX329" s="1178"/>
      <c r="AY329" s="1178"/>
      <c r="AZ329" s="1178"/>
      <c r="BA329" s="1178"/>
      <c r="BB329" s="1178"/>
      <c r="BC329" s="1178"/>
      <c r="BD329" s="1178"/>
      <c r="BE329" s="1178"/>
      <c r="BF329" s="1178"/>
      <c r="BG329" s="1178"/>
      <c r="BH329" s="1178"/>
      <c r="BI329" s="1178"/>
      <c r="BJ329" s="1178"/>
      <c r="BK329" s="1178"/>
      <c r="BL329" s="1178"/>
      <c r="BM329" s="1178"/>
      <c r="BN329" s="1178"/>
      <c r="BO329" s="1178"/>
      <c r="BP329" s="1178"/>
      <c r="BQ329" s="1178"/>
      <c r="BR329" s="1178"/>
      <c r="BS329" s="1178"/>
      <c r="BT329" s="1178"/>
      <c r="BU329" s="1178"/>
      <c r="BV329" s="1178"/>
      <c r="BW329" s="1178"/>
      <c r="BX329" s="1178"/>
      <c r="BY329" s="1178"/>
      <c r="BZ329" s="1178"/>
      <c r="CA329" s="1178"/>
    </row>
    <row r="330" spans="1:79" ht="50.1" customHeight="1">
      <c r="B330" s="1323" t="s">
        <v>966</v>
      </c>
      <c r="C330" s="1324">
        <v>2</v>
      </c>
      <c r="D330" s="1325">
        <v>2</v>
      </c>
      <c r="E330" s="1326">
        <v>4</v>
      </c>
      <c r="F330" s="1349"/>
      <c r="G330" s="1344"/>
      <c r="H330" s="1344"/>
      <c r="I330" s="1345"/>
      <c r="J330" s="1178"/>
      <c r="K330" s="1178"/>
      <c r="L330" s="1178"/>
      <c r="M330" s="1178"/>
      <c r="N330" s="1271"/>
      <c r="O330" s="1178"/>
      <c r="P330" s="1178"/>
      <c r="Q330" s="1178"/>
      <c r="R330" s="1178"/>
      <c r="S330" s="1178"/>
      <c r="T330" s="1178"/>
      <c r="U330" s="1178"/>
      <c r="V330" s="1178"/>
      <c r="W330" s="1178"/>
      <c r="X330" s="1178"/>
      <c r="Y330" s="1178"/>
      <c r="Z330" s="1178"/>
      <c r="AA330" s="1178"/>
      <c r="AB330" s="1178"/>
      <c r="AC330" s="1178"/>
      <c r="AD330" s="1178"/>
      <c r="AE330" s="1178"/>
      <c r="AF330" s="1178"/>
      <c r="AG330" s="1178"/>
      <c r="AH330" s="1178"/>
      <c r="AI330" s="1178"/>
      <c r="AJ330" s="1178"/>
      <c r="AK330" s="1178"/>
      <c r="AL330" s="1178"/>
      <c r="AM330" s="1178"/>
      <c r="AN330" s="1178"/>
      <c r="AO330" s="1178"/>
      <c r="AP330" s="1178"/>
      <c r="AQ330" s="1178"/>
      <c r="AR330" s="1178"/>
      <c r="AS330" s="1178"/>
      <c r="AT330" s="1178"/>
      <c r="AU330" s="1178"/>
      <c r="AV330" s="1178"/>
      <c r="AW330" s="1178"/>
      <c r="AX330" s="1178"/>
      <c r="AY330" s="1178"/>
      <c r="AZ330" s="1178"/>
      <c r="BA330" s="1178"/>
      <c r="BB330" s="1178"/>
      <c r="BC330" s="1178"/>
      <c r="BD330" s="1178"/>
      <c r="BE330" s="1178"/>
      <c r="BF330" s="1178"/>
      <c r="BG330" s="1178"/>
      <c r="BH330" s="1178"/>
      <c r="BI330" s="1178"/>
      <c r="BJ330" s="1178"/>
      <c r="BK330" s="1178"/>
      <c r="BL330" s="1178"/>
      <c r="BM330" s="1178"/>
      <c r="BN330" s="1178"/>
      <c r="BO330" s="1178"/>
      <c r="BP330" s="1178"/>
      <c r="BQ330" s="1178"/>
      <c r="BR330" s="1178"/>
      <c r="BS330" s="1178"/>
      <c r="BT330" s="1178"/>
      <c r="BU330" s="1178"/>
      <c r="BV330" s="1178"/>
      <c r="BW330" s="1178"/>
      <c r="BX330" s="1178"/>
      <c r="BY330" s="1178"/>
      <c r="BZ330" s="1178"/>
      <c r="CA330" s="1178"/>
    </row>
    <row r="331" spans="1:79" ht="50.45" customHeight="1" thickBot="1">
      <c r="B331" s="1329" t="s">
        <v>967</v>
      </c>
      <c r="C331" s="1330">
        <v>3</v>
      </c>
      <c r="D331" s="1331">
        <v>2</v>
      </c>
      <c r="E331" s="1332">
        <v>6</v>
      </c>
      <c r="F331" s="1350"/>
      <c r="G331" s="1346"/>
      <c r="H331" s="1346"/>
      <c r="I331" s="1347"/>
      <c r="J331" s="1178"/>
      <c r="K331" s="1178"/>
      <c r="L331" s="1178"/>
      <c r="M331" s="1178"/>
      <c r="N331" s="1271"/>
      <c r="O331" s="1178"/>
      <c r="P331" s="1178"/>
      <c r="Q331" s="1178"/>
      <c r="R331" s="1178"/>
      <c r="S331" s="1178"/>
      <c r="T331" s="1178"/>
      <c r="U331" s="1178"/>
      <c r="V331" s="1178"/>
      <c r="W331" s="1178"/>
      <c r="X331" s="1178"/>
      <c r="Y331" s="1178"/>
      <c r="Z331" s="1178"/>
      <c r="AA331" s="1178"/>
      <c r="AB331" s="1178"/>
      <c r="AC331" s="1178"/>
      <c r="AD331" s="1178"/>
      <c r="AE331" s="1178"/>
      <c r="AF331" s="1178"/>
      <c r="AG331" s="1178"/>
      <c r="AH331" s="1178"/>
      <c r="AI331" s="1178"/>
      <c r="AJ331" s="1178"/>
      <c r="AK331" s="1178"/>
      <c r="AL331" s="1178"/>
      <c r="AM331" s="1178"/>
      <c r="AN331" s="1178"/>
      <c r="AO331" s="1178"/>
      <c r="AP331" s="1178"/>
      <c r="AQ331" s="1178"/>
      <c r="AR331" s="1178"/>
      <c r="AS331" s="1178"/>
      <c r="AT331" s="1178"/>
      <c r="AU331" s="1178"/>
      <c r="AV331" s="1178"/>
      <c r="AW331" s="1178"/>
      <c r="AX331" s="1178"/>
      <c r="AY331" s="1178"/>
      <c r="AZ331" s="1178"/>
      <c r="BA331" s="1178"/>
      <c r="BB331" s="1178"/>
      <c r="BC331" s="1178"/>
      <c r="BD331" s="1178"/>
      <c r="BE331" s="1178"/>
      <c r="BF331" s="1178"/>
      <c r="BG331" s="1178"/>
      <c r="BH331" s="1178"/>
      <c r="BI331" s="1178"/>
      <c r="BJ331" s="1178"/>
      <c r="BK331" s="1178"/>
      <c r="BL331" s="1178"/>
      <c r="BM331" s="1178"/>
      <c r="BN331" s="1178"/>
      <c r="BO331" s="1178"/>
      <c r="BP331" s="1178"/>
      <c r="BQ331" s="1178"/>
      <c r="BR331" s="1178"/>
      <c r="BS331" s="1178"/>
      <c r="BT331" s="1178"/>
      <c r="BU331" s="1178"/>
      <c r="BV331" s="1178"/>
      <c r="BW331" s="1178"/>
      <c r="BX331" s="1178"/>
      <c r="BY331" s="1178"/>
      <c r="BZ331" s="1178"/>
      <c r="CA331" s="1178"/>
    </row>
    <row r="332" spans="1:79" ht="9" customHeight="1">
      <c r="B332" s="1339"/>
      <c r="C332" s="1340"/>
      <c r="D332" s="1340"/>
      <c r="E332" s="1340"/>
      <c r="F332" s="1376"/>
      <c r="G332" s="1297"/>
      <c r="H332" s="1297"/>
      <c r="I332" s="1178"/>
      <c r="J332" s="1178"/>
      <c r="K332" s="1178"/>
      <c r="L332" s="1178"/>
      <c r="M332" s="1178"/>
      <c r="N332" s="1271"/>
      <c r="O332" s="1178"/>
      <c r="P332" s="1178"/>
      <c r="Q332" s="1178"/>
      <c r="R332" s="1178"/>
      <c r="S332" s="1178"/>
      <c r="T332" s="1178"/>
      <c r="U332" s="1178"/>
      <c r="V332" s="1178"/>
      <c r="W332" s="1178"/>
      <c r="X332" s="1178"/>
      <c r="Y332" s="1178"/>
      <c r="Z332" s="1178"/>
      <c r="AA332" s="1178"/>
      <c r="AB332" s="1178"/>
      <c r="AC332" s="1178"/>
      <c r="AD332" s="1178"/>
      <c r="AE332" s="1178"/>
      <c r="AF332" s="1178"/>
      <c r="AG332" s="1178"/>
      <c r="AH332" s="1178"/>
      <c r="AI332" s="1178"/>
      <c r="AJ332" s="1178"/>
      <c r="AK332" s="1178"/>
      <c r="AL332" s="1178"/>
      <c r="AM332" s="1178"/>
      <c r="AN332" s="1178"/>
      <c r="AO332" s="1178"/>
      <c r="AP332" s="1178"/>
      <c r="AQ332" s="1178"/>
      <c r="AR332" s="1178"/>
      <c r="AS332" s="1178"/>
      <c r="AT332" s="1178"/>
      <c r="AU332" s="1178"/>
      <c r="AV332" s="1178"/>
      <c r="AW332" s="1178"/>
      <c r="AX332" s="1178"/>
      <c r="AY332" s="1178"/>
      <c r="AZ332" s="1178"/>
      <c r="BA332" s="1178"/>
      <c r="BB332" s="1178"/>
      <c r="BC332" s="1178"/>
      <c r="BD332" s="1178"/>
      <c r="BE332" s="1178"/>
      <c r="BF332" s="1178"/>
      <c r="BG332" s="1178"/>
      <c r="BH332" s="1178"/>
      <c r="BI332" s="1178"/>
      <c r="BJ332" s="1178"/>
      <c r="BK332" s="1178"/>
      <c r="BL332" s="1178"/>
      <c r="BM332" s="1178"/>
      <c r="BN332" s="1178"/>
      <c r="BO332" s="1178"/>
      <c r="BP332" s="1178"/>
      <c r="BQ332" s="1178"/>
      <c r="BR332" s="1178"/>
      <c r="BS332" s="1178"/>
      <c r="BT332" s="1178"/>
      <c r="BU332" s="1178"/>
      <c r="BV332" s="1178"/>
      <c r="BW332" s="1178"/>
      <c r="BX332" s="1178"/>
      <c r="BY332" s="1178"/>
      <c r="BZ332" s="1178"/>
      <c r="CA332" s="1178"/>
    </row>
    <row r="333" spans="1:79" ht="18" customHeight="1">
      <c r="A333" s="1253">
        <v>34</v>
      </c>
      <c r="B333" s="1293" t="s">
        <v>968</v>
      </c>
      <c r="C333" s="1294"/>
      <c r="D333" s="1294"/>
      <c r="E333" s="1294"/>
      <c r="F333" s="1376"/>
      <c r="G333" s="1297"/>
      <c r="H333" s="1297"/>
      <c r="I333" s="1178"/>
      <c r="J333" s="1178"/>
      <c r="K333" s="1178"/>
      <c r="L333" s="1178"/>
      <c r="M333" s="1178"/>
      <c r="N333" s="1271"/>
      <c r="O333" s="1178"/>
      <c r="P333" s="1178"/>
      <c r="Q333" s="1178"/>
      <c r="R333" s="1178"/>
      <c r="S333" s="1178"/>
      <c r="T333" s="1178"/>
      <c r="U333" s="1178"/>
      <c r="V333" s="1178"/>
      <c r="W333" s="1178"/>
      <c r="X333" s="1178"/>
      <c r="Y333" s="1178"/>
      <c r="Z333" s="1178"/>
      <c r="AA333" s="1178"/>
      <c r="AB333" s="1178"/>
      <c r="AC333" s="1178"/>
      <c r="AD333" s="1178"/>
      <c r="AE333" s="1178"/>
      <c r="AF333" s="1178"/>
      <c r="AG333" s="1178"/>
      <c r="AH333" s="1178"/>
      <c r="AI333" s="1178"/>
      <c r="AJ333" s="1178"/>
      <c r="AK333" s="1178"/>
      <c r="AL333" s="1178"/>
      <c r="AM333" s="1178"/>
      <c r="AN333" s="1178"/>
      <c r="AO333" s="1178"/>
      <c r="AP333" s="1178"/>
      <c r="AQ333" s="1178"/>
      <c r="AR333" s="1178"/>
      <c r="AS333" s="1178"/>
      <c r="AT333" s="1178"/>
      <c r="AU333" s="1178"/>
      <c r="AV333" s="1178"/>
      <c r="AW333" s="1178"/>
      <c r="AX333" s="1178"/>
      <c r="AY333" s="1178"/>
      <c r="AZ333" s="1178"/>
      <c r="BA333" s="1178"/>
      <c r="BB333" s="1178"/>
      <c r="BC333" s="1178"/>
      <c r="BD333" s="1178"/>
      <c r="BE333" s="1178"/>
      <c r="BF333" s="1178"/>
      <c r="BG333" s="1178"/>
      <c r="BH333" s="1178"/>
      <c r="BI333" s="1178"/>
      <c r="BJ333" s="1178"/>
      <c r="BK333" s="1178"/>
      <c r="BL333" s="1178"/>
      <c r="BM333" s="1178"/>
      <c r="BN333" s="1178"/>
      <c r="BO333" s="1178"/>
      <c r="BP333" s="1178"/>
      <c r="BQ333" s="1178"/>
      <c r="BR333" s="1178"/>
      <c r="BS333" s="1178"/>
      <c r="BT333" s="1178"/>
      <c r="BU333" s="1178"/>
      <c r="BV333" s="1178"/>
      <c r="BW333" s="1178"/>
      <c r="BX333" s="1178"/>
      <c r="BY333" s="1178"/>
      <c r="BZ333" s="1178"/>
      <c r="CA333" s="1178"/>
    </row>
    <row r="334" spans="1:79" ht="35.25" customHeight="1">
      <c r="B334" s="1298" t="s">
        <v>969</v>
      </c>
      <c r="C334" s="1299"/>
      <c r="D334" s="1299"/>
      <c r="E334" s="1300"/>
      <c r="F334" s="1376"/>
      <c r="G334" s="1297"/>
      <c r="H334" s="1297"/>
      <c r="I334" s="1178"/>
      <c r="J334" s="1178"/>
      <c r="K334" s="1178"/>
      <c r="L334" s="1178"/>
      <c r="M334" s="1178"/>
      <c r="N334" s="1271"/>
      <c r="O334" s="1178"/>
      <c r="P334" s="1178"/>
      <c r="Q334" s="1178"/>
      <c r="R334" s="1178"/>
      <c r="S334" s="1178"/>
      <c r="T334" s="1178"/>
      <c r="U334" s="1178"/>
      <c r="V334" s="1178"/>
      <c r="W334" s="1178"/>
      <c r="X334" s="1178"/>
      <c r="Y334" s="1178"/>
      <c r="Z334" s="1178"/>
      <c r="AA334" s="1178"/>
      <c r="AB334" s="1178"/>
      <c r="AC334" s="1178"/>
      <c r="AD334" s="1178"/>
      <c r="AE334" s="1178"/>
      <c r="AF334" s="1178"/>
      <c r="AG334" s="1178"/>
      <c r="AH334" s="1178"/>
      <c r="AI334" s="1178"/>
      <c r="AJ334" s="1178"/>
      <c r="AK334" s="1178"/>
      <c r="AL334" s="1178"/>
      <c r="AM334" s="1178"/>
      <c r="AN334" s="1178"/>
      <c r="AO334" s="1178"/>
      <c r="AP334" s="1178"/>
      <c r="AQ334" s="1178"/>
      <c r="AR334" s="1178"/>
      <c r="AS334" s="1178"/>
      <c r="AT334" s="1178"/>
      <c r="AU334" s="1178"/>
      <c r="AV334" s="1178"/>
      <c r="AW334" s="1178"/>
      <c r="AX334" s="1178"/>
      <c r="AY334" s="1178"/>
      <c r="AZ334" s="1178"/>
      <c r="BA334" s="1178"/>
      <c r="BB334" s="1178"/>
      <c r="BC334" s="1178"/>
      <c r="BD334" s="1178"/>
      <c r="BE334" s="1178"/>
      <c r="BF334" s="1178"/>
      <c r="BG334" s="1178"/>
      <c r="BH334" s="1178"/>
      <c r="BI334" s="1178"/>
      <c r="BJ334" s="1178"/>
      <c r="BK334" s="1178"/>
      <c r="BL334" s="1178"/>
      <c r="BM334" s="1178"/>
      <c r="BN334" s="1178"/>
      <c r="BO334" s="1178"/>
      <c r="BP334" s="1178"/>
      <c r="BQ334" s="1178"/>
      <c r="BR334" s="1178"/>
      <c r="BS334" s="1178"/>
      <c r="BT334" s="1178"/>
      <c r="BU334" s="1178"/>
      <c r="BV334" s="1178"/>
      <c r="BW334" s="1178"/>
      <c r="BX334" s="1178"/>
      <c r="BY334" s="1178"/>
      <c r="BZ334" s="1178"/>
      <c r="CA334" s="1178"/>
    </row>
    <row r="335" spans="1:79" ht="16.5" customHeight="1" thickBot="1">
      <c r="B335" s="1293" t="s">
        <v>810</v>
      </c>
      <c r="C335" s="1301"/>
      <c r="F335" s="1376"/>
      <c r="G335" s="1297"/>
      <c r="H335" s="1297"/>
      <c r="I335" s="1178"/>
      <c r="J335" s="1178"/>
      <c r="K335" s="1178"/>
      <c r="L335" s="1178"/>
      <c r="M335" s="1178"/>
      <c r="N335" s="1271"/>
      <c r="O335" s="1178"/>
      <c r="P335" s="1178"/>
      <c r="Q335" s="1178"/>
      <c r="R335" s="1178"/>
      <c r="S335" s="1178"/>
      <c r="T335" s="1178"/>
      <c r="U335" s="1178"/>
      <c r="V335" s="1178"/>
      <c r="W335" s="1178"/>
      <c r="X335" s="1178"/>
      <c r="Y335" s="1178"/>
      <c r="Z335" s="1178"/>
      <c r="AA335" s="1178"/>
      <c r="AB335" s="1178"/>
      <c r="AC335" s="1178"/>
      <c r="AD335" s="1178"/>
      <c r="AE335" s="1178"/>
      <c r="AF335" s="1178"/>
      <c r="AG335" s="1178"/>
      <c r="AH335" s="1178"/>
      <c r="AI335" s="1178"/>
      <c r="AJ335" s="1178"/>
      <c r="AK335" s="1178"/>
      <c r="AL335" s="1178"/>
      <c r="AM335" s="1178"/>
      <c r="AN335" s="1178"/>
      <c r="AO335" s="1178"/>
      <c r="AP335" s="1178"/>
      <c r="AQ335" s="1178"/>
      <c r="AR335" s="1178"/>
      <c r="AS335" s="1178"/>
      <c r="AT335" s="1178"/>
      <c r="AU335" s="1178"/>
      <c r="AV335" s="1178"/>
      <c r="AW335" s="1178"/>
      <c r="AX335" s="1178"/>
      <c r="AY335" s="1178"/>
      <c r="AZ335" s="1178"/>
      <c r="BA335" s="1178"/>
      <c r="BB335" s="1178"/>
      <c r="BC335" s="1178"/>
      <c r="BD335" s="1178"/>
      <c r="BE335" s="1178"/>
      <c r="BF335" s="1178"/>
      <c r="BG335" s="1178"/>
      <c r="BH335" s="1178"/>
      <c r="BI335" s="1178"/>
      <c r="BJ335" s="1178"/>
      <c r="BK335" s="1178"/>
      <c r="BL335" s="1178"/>
      <c r="BM335" s="1178"/>
      <c r="BN335" s="1178"/>
      <c r="BO335" s="1178"/>
      <c r="BP335" s="1178"/>
      <c r="BQ335" s="1178"/>
      <c r="BR335" s="1178"/>
      <c r="BS335" s="1178"/>
      <c r="BT335" s="1178"/>
      <c r="BU335" s="1178"/>
      <c r="BV335" s="1178"/>
      <c r="BW335" s="1178"/>
      <c r="BX335" s="1178"/>
      <c r="BY335" s="1178"/>
      <c r="BZ335" s="1178"/>
      <c r="CA335" s="1178"/>
    </row>
    <row r="336" spans="1:79" ht="33.75" customHeight="1" thickBot="1">
      <c r="B336" s="1302" t="s">
        <v>811</v>
      </c>
      <c r="C336" s="1303" t="s">
        <v>812</v>
      </c>
      <c r="D336" s="1303" t="s">
        <v>813</v>
      </c>
      <c r="E336" s="1304" t="s">
        <v>814</v>
      </c>
      <c r="F336" s="1348" t="s">
        <v>815</v>
      </c>
      <c r="G336" s="1341">
        <v>6</v>
      </c>
      <c r="H336" s="1297"/>
      <c r="I336" s="1178"/>
      <c r="J336" s="1178"/>
      <c r="K336" s="1178"/>
      <c r="L336" s="1178"/>
      <c r="M336" s="1178"/>
      <c r="N336" s="1271"/>
      <c r="O336" s="1178"/>
      <c r="P336" s="1178"/>
      <c r="Q336" s="1178"/>
      <c r="R336" s="1178"/>
      <c r="S336" s="1178"/>
      <c r="T336" s="1178"/>
      <c r="U336" s="1178"/>
      <c r="V336" s="1178"/>
      <c r="W336" s="1178"/>
      <c r="X336" s="1178"/>
      <c r="Y336" s="1178"/>
      <c r="Z336" s="1178"/>
      <c r="AA336" s="1178"/>
      <c r="AB336" s="1178"/>
      <c r="AC336" s="1178"/>
      <c r="AD336" s="1178"/>
      <c r="AE336" s="1178"/>
      <c r="AF336" s="1178"/>
      <c r="AG336" s="1178"/>
      <c r="AH336" s="1178"/>
      <c r="AI336" s="1178"/>
      <c r="AJ336" s="1178"/>
      <c r="AK336" s="1178"/>
      <c r="AL336" s="1178"/>
      <c r="AM336" s="1178"/>
      <c r="AN336" s="1178"/>
      <c r="AO336" s="1178"/>
      <c r="AP336" s="1178"/>
      <c r="AQ336" s="1178"/>
      <c r="AR336" s="1178"/>
      <c r="AS336" s="1178"/>
      <c r="AT336" s="1178"/>
      <c r="AU336" s="1178"/>
      <c r="AV336" s="1178"/>
      <c r="AW336" s="1178"/>
      <c r="AX336" s="1178"/>
      <c r="AY336" s="1178"/>
      <c r="AZ336" s="1178"/>
      <c r="BA336" s="1178"/>
      <c r="BB336" s="1178"/>
      <c r="BC336" s="1178"/>
      <c r="BD336" s="1178"/>
      <c r="BE336" s="1178"/>
      <c r="BF336" s="1178"/>
      <c r="BG336" s="1178"/>
      <c r="BH336" s="1178"/>
      <c r="BI336" s="1178"/>
      <c r="BJ336" s="1178"/>
      <c r="BK336" s="1178"/>
      <c r="BL336" s="1178"/>
      <c r="BM336" s="1178"/>
      <c r="BN336" s="1178"/>
      <c r="BO336" s="1178"/>
      <c r="BP336" s="1178"/>
      <c r="BQ336" s="1178"/>
      <c r="BR336" s="1178"/>
      <c r="BS336" s="1178"/>
      <c r="BT336" s="1178"/>
      <c r="BU336" s="1178"/>
      <c r="BV336" s="1178"/>
      <c r="BW336" s="1178"/>
      <c r="BX336" s="1178"/>
      <c r="BY336" s="1178"/>
      <c r="BZ336" s="1178"/>
      <c r="CA336" s="1178"/>
    </row>
    <row r="337" spans="1:79" ht="21" customHeight="1">
      <c r="B337" s="1313" t="s">
        <v>954</v>
      </c>
      <c r="C337" s="1314">
        <v>1</v>
      </c>
      <c r="D337" s="1315">
        <v>2</v>
      </c>
      <c r="E337" s="1316">
        <v>2</v>
      </c>
      <c r="F337" s="1349"/>
      <c r="G337" s="1342"/>
      <c r="H337" s="1342"/>
      <c r="I337" s="1343"/>
      <c r="J337" s="1178"/>
      <c r="K337" s="1178"/>
      <c r="L337" s="1178"/>
      <c r="M337" s="1178"/>
      <c r="N337" s="1271"/>
      <c r="O337" s="1178"/>
      <c r="P337" s="1178"/>
      <c r="Q337" s="1178"/>
      <c r="R337" s="1178"/>
      <c r="S337" s="1178"/>
      <c r="T337" s="1178"/>
      <c r="U337" s="1178"/>
      <c r="V337" s="1178"/>
      <c r="W337" s="1178"/>
      <c r="X337" s="1178"/>
      <c r="Y337" s="1178"/>
      <c r="Z337" s="1178"/>
      <c r="AA337" s="1178"/>
      <c r="AB337" s="1178"/>
      <c r="AC337" s="1178"/>
      <c r="AD337" s="1178"/>
      <c r="AE337" s="1178"/>
      <c r="AF337" s="1178"/>
      <c r="AG337" s="1178"/>
      <c r="AH337" s="1178"/>
      <c r="AI337" s="1178"/>
      <c r="AJ337" s="1178"/>
      <c r="AK337" s="1178"/>
      <c r="AL337" s="1178"/>
      <c r="AM337" s="1178"/>
      <c r="AN337" s="1178"/>
      <c r="AO337" s="1178"/>
      <c r="AP337" s="1178"/>
      <c r="AQ337" s="1178"/>
      <c r="AR337" s="1178"/>
      <c r="AS337" s="1178"/>
      <c r="AT337" s="1178"/>
      <c r="AU337" s="1178"/>
      <c r="AV337" s="1178"/>
      <c r="AW337" s="1178"/>
      <c r="AX337" s="1178"/>
      <c r="AY337" s="1178"/>
      <c r="AZ337" s="1178"/>
      <c r="BA337" s="1178"/>
      <c r="BB337" s="1178"/>
      <c r="BC337" s="1178"/>
      <c r="BD337" s="1178"/>
      <c r="BE337" s="1178"/>
      <c r="BF337" s="1178"/>
      <c r="BG337" s="1178"/>
      <c r="BH337" s="1178"/>
      <c r="BI337" s="1178"/>
      <c r="BJ337" s="1178"/>
      <c r="BK337" s="1178"/>
      <c r="BL337" s="1178"/>
      <c r="BM337" s="1178"/>
      <c r="BN337" s="1178"/>
      <c r="BO337" s="1178"/>
      <c r="BP337" s="1178"/>
      <c r="BQ337" s="1178"/>
      <c r="BR337" s="1178"/>
      <c r="BS337" s="1178"/>
      <c r="BT337" s="1178"/>
      <c r="BU337" s="1178"/>
      <c r="BV337" s="1178"/>
      <c r="BW337" s="1178"/>
      <c r="BX337" s="1178"/>
      <c r="BY337" s="1178"/>
      <c r="BZ337" s="1178"/>
      <c r="CA337" s="1178"/>
    </row>
    <row r="338" spans="1:79" ht="20.25" customHeight="1">
      <c r="B338" s="1323" t="s">
        <v>955</v>
      </c>
      <c r="C338" s="1324">
        <v>2</v>
      </c>
      <c r="D338" s="1325">
        <v>2</v>
      </c>
      <c r="E338" s="1326">
        <v>4</v>
      </c>
      <c r="F338" s="1349"/>
      <c r="G338" s="1344"/>
      <c r="H338" s="1344"/>
      <c r="I338" s="1345"/>
      <c r="J338" s="1178"/>
      <c r="K338" s="1178"/>
      <c r="L338" s="1178"/>
      <c r="M338" s="1178"/>
      <c r="N338" s="1271"/>
      <c r="O338" s="1178"/>
      <c r="P338" s="1178"/>
      <c r="Q338" s="1178"/>
      <c r="R338" s="1178"/>
      <c r="S338" s="1178"/>
      <c r="T338" s="1178"/>
      <c r="U338" s="1178"/>
      <c r="V338" s="1178"/>
      <c r="W338" s="1178"/>
      <c r="X338" s="1178"/>
      <c r="Y338" s="1178"/>
      <c r="Z338" s="1178"/>
      <c r="AA338" s="1178"/>
      <c r="AB338" s="1178"/>
      <c r="AC338" s="1178"/>
      <c r="AD338" s="1178"/>
      <c r="AE338" s="1178"/>
      <c r="AF338" s="1178"/>
      <c r="AG338" s="1178"/>
      <c r="AH338" s="1178"/>
      <c r="AI338" s="1178"/>
      <c r="AJ338" s="1178"/>
      <c r="AK338" s="1178"/>
      <c r="AL338" s="1178"/>
      <c r="AM338" s="1178"/>
      <c r="AN338" s="1178"/>
      <c r="AO338" s="1178"/>
      <c r="AP338" s="1178"/>
      <c r="AQ338" s="1178"/>
      <c r="AR338" s="1178"/>
      <c r="AS338" s="1178"/>
      <c r="AT338" s="1178"/>
      <c r="AU338" s="1178"/>
      <c r="AV338" s="1178"/>
      <c r="AW338" s="1178"/>
      <c r="AX338" s="1178"/>
      <c r="AY338" s="1178"/>
      <c r="AZ338" s="1178"/>
      <c r="BA338" s="1178"/>
      <c r="BB338" s="1178"/>
      <c r="BC338" s="1178"/>
      <c r="BD338" s="1178"/>
      <c r="BE338" s="1178"/>
      <c r="BF338" s="1178"/>
      <c r="BG338" s="1178"/>
      <c r="BH338" s="1178"/>
      <c r="BI338" s="1178"/>
      <c r="BJ338" s="1178"/>
      <c r="BK338" s="1178"/>
      <c r="BL338" s="1178"/>
      <c r="BM338" s="1178"/>
      <c r="BN338" s="1178"/>
      <c r="BO338" s="1178"/>
      <c r="BP338" s="1178"/>
      <c r="BQ338" s="1178"/>
      <c r="BR338" s="1178"/>
      <c r="BS338" s="1178"/>
      <c r="BT338" s="1178"/>
      <c r="BU338" s="1178"/>
      <c r="BV338" s="1178"/>
      <c r="BW338" s="1178"/>
      <c r="BX338" s="1178"/>
      <c r="BY338" s="1178"/>
      <c r="BZ338" s="1178"/>
      <c r="CA338" s="1178"/>
    </row>
    <row r="339" spans="1:79" ht="20.25" customHeight="1" thickBot="1">
      <c r="B339" s="1329" t="s">
        <v>956</v>
      </c>
      <c r="C339" s="1330">
        <v>3</v>
      </c>
      <c r="D339" s="1331">
        <v>2</v>
      </c>
      <c r="E339" s="1332">
        <v>6</v>
      </c>
      <c r="F339" s="1350"/>
      <c r="G339" s="1346"/>
      <c r="H339" s="1346"/>
      <c r="I339" s="1347"/>
      <c r="J339" s="1178"/>
      <c r="K339" s="1178"/>
      <c r="L339" s="1178"/>
      <c r="M339" s="1178"/>
      <c r="N339" s="1271"/>
      <c r="O339" s="1178"/>
      <c r="P339" s="1178"/>
      <c r="Q339" s="1178"/>
      <c r="R339" s="1178"/>
      <c r="S339" s="1178"/>
      <c r="T339" s="1178"/>
      <c r="U339" s="1178"/>
      <c r="V339" s="1178"/>
      <c r="W339" s="1178"/>
      <c r="X339" s="1178"/>
      <c r="Y339" s="1178"/>
      <c r="Z339" s="1178"/>
      <c r="AA339" s="1178"/>
      <c r="AB339" s="1178"/>
      <c r="AC339" s="1178"/>
      <c r="AD339" s="1178"/>
      <c r="AE339" s="1178"/>
      <c r="AF339" s="1178"/>
      <c r="AG339" s="1178"/>
      <c r="AH339" s="1178"/>
      <c r="AI339" s="1178"/>
      <c r="AJ339" s="1178"/>
      <c r="AK339" s="1178"/>
      <c r="AL339" s="1178"/>
      <c r="AM339" s="1178"/>
      <c r="AN339" s="1178"/>
      <c r="AO339" s="1178"/>
      <c r="AP339" s="1178"/>
      <c r="AQ339" s="1178"/>
      <c r="AR339" s="1178"/>
      <c r="AS339" s="1178"/>
      <c r="AT339" s="1178"/>
      <c r="AU339" s="1178"/>
      <c r="AV339" s="1178"/>
      <c r="AW339" s="1178"/>
      <c r="AX339" s="1178"/>
      <c r="AY339" s="1178"/>
      <c r="AZ339" s="1178"/>
      <c r="BA339" s="1178"/>
      <c r="BB339" s="1178"/>
      <c r="BC339" s="1178"/>
      <c r="BD339" s="1178"/>
      <c r="BE339" s="1178"/>
      <c r="BF339" s="1178"/>
      <c r="BG339" s="1178"/>
      <c r="BH339" s="1178"/>
      <c r="BI339" s="1178"/>
      <c r="BJ339" s="1178"/>
      <c r="BK339" s="1178"/>
      <c r="BL339" s="1178"/>
      <c r="BM339" s="1178"/>
      <c r="BN339" s="1178"/>
      <c r="BO339" s="1178"/>
      <c r="BP339" s="1178"/>
      <c r="BQ339" s="1178"/>
      <c r="BR339" s="1178"/>
      <c r="BS339" s="1178"/>
      <c r="BT339" s="1178"/>
      <c r="BU339" s="1178"/>
      <c r="BV339" s="1178"/>
      <c r="BW339" s="1178"/>
      <c r="BX339" s="1178"/>
      <c r="BY339" s="1178"/>
      <c r="BZ339" s="1178"/>
      <c r="CA339" s="1178"/>
    </row>
    <row r="340" spans="1:79" ht="9" customHeight="1">
      <c r="B340" s="1339"/>
      <c r="C340" s="1340"/>
      <c r="D340" s="1340"/>
      <c r="E340" s="1340"/>
      <c r="F340" s="1376"/>
      <c r="G340" s="1297"/>
      <c r="H340" s="1297"/>
      <c r="I340" s="1178"/>
      <c r="J340" s="1178"/>
      <c r="K340" s="1178"/>
      <c r="L340" s="1178"/>
      <c r="M340" s="1178"/>
      <c r="N340" s="1271"/>
      <c r="O340" s="1178"/>
      <c r="P340" s="1178"/>
      <c r="Q340" s="1178"/>
      <c r="R340" s="1178"/>
      <c r="S340" s="1178"/>
      <c r="T340" s="1178"/>
      <c r="U340" s="1178"/>
      <c r="V340" s="1178"/>
      <c r="W340" s="1178"/>
      <c r="X340" s="1178"/>
      <c r="Y340" s="1178"/>
      <c r="Z340" s="1178"/>
      <c r="AA340" s="1178"/>
      <c r="AB340" s="1178"/>
      <c r="AC340" s="1178"/>
      <c r="AD340" s="1178"/>
      <c r="AE340" s="1178"/>
      <c r="AF340" s="1178"/>
      <c r="AG340" s="1178"/>
      <c r="AH340" s="1178"/>
      <c r="AI340" s="1178"/>
      <c r="AJ340" s="1178"/>
      <c r="AK340" s="1178"/>
      <c r="AL340" s="1178"/>
      <c r="AM340" s="1178"/>
      <c r="AN340" s="1178"/>
      <c r="AO340" s="1178"/>
      <c r="AP340" s="1178"/>
      <c r="AQ340" s="1178"/>
      <c r="AR340" s="1178"/>
      <c r="AS340" s="1178"/>
      <c r="AT340" s="1178"/>
      <c r="AU340" s="1178"/>
      <c r="AV340" s="1178"/>
      <c r="AW340" s="1178"/>
      <c r="AX340" s="1178"/>
      <c r="AY340" s="1178"/>
      <c r="AZ340" s="1178"/>
      <c r="BA340" s="1178"/>
      <c r="BB340" s="1178"/>
      <c r="BC340" s="1178"/>
      <c r="BD340" s="1178"/>
      <c r="BE340" s="1178"/>
      <c r="BF340" s="1178"/>
      <c r="BG340" s="1178"/>
      <c r="BH340" s="1178"/>
      <c r="BI340" s="1178"/>
      <c r="BJ340" s="1178"/>
      <c r="BK340" s="1178"/>
      <c r="BL340" s="1178"/>
      <c r="BM340" s="1178"/>
      <c r="BN340" s="1178"/>
      <c r="BO340" s="1178"/>
      <c r="BP340" s="1178"/>
      <c r="BQ340" s="1178"/>
      <c r="BR340" s="1178"/>
      <c r="BS340" s="1178"/>
      <c r="BT340" s="1178"/>
      <c r="BU340" s="1178"/>
      <c r="BV340" s="1178"/>
      <c r="BW340" s="1178"/>
      <c r="BX340" s="1178"/>
      <c r="BY340" s="1178"/>
      <c r="BZ340" s="1178"/>
      <c r="CA340" s="1178"/>
    </row>
    <row r="341" spans="1:79">
      <c r="C341" s="1134"/>
      <c r="D341" s="1134"/>
      <c r="E341" s="1134"/>
      <c r="F341" s="1376"/>
      <c r="G341" s="1297"/>
      <c r="I341" s="1178"/>
      <c r="J341" s="1178"/>
      <c r="K341" s="1178"/>
      <c r="L341" s="1178"/>
      <c r="M341" s="1178"/>
      <c r="N341" s="1271"/>
      <c r="O341" s="1178"/>
      <c r="P341" s="1178"/>
      <c r="Q341" s="1178"/>
      <c r="R341" s="1178"/>
      <c r="S341" s="1178"/>
      <c r="T341" s="1178"/>
      <c r="U341" s="1178"/>
      <c r="V341" s="1178"/>
      <c r="W341" s="1178"/>
      <c r="X341" s="1178"/>
      <c r="Y341" s="1178"/>
      <c r="Z341" s="1178"/>
      <c r="AA341" s="1178"/>
      <c r="AB341" s="1178"/>
      <c r="AC341" s="1178"/>
      <c r="AD341" s="1178"/>
      <c r="AE341" s="1178"/>
      <c r="AF341" s="1178"/>
      <c r="AG341" s="1178"/>
      <c r="AH341" s="1178"/>
      <c r="AI341" s="1178"/>
      <c r="AJ341" s="1178"/>
      <c r="AK341" s="1178"/>
      <c r="AL341" s="1178"/>
      <c r="AM341" s="1178"/>
      <c r="AN341" s="1178"/>
      <c r="AO341" s="1178"/>
      <c r="AP341" s="1178"/>
      <c r="AQ341" s="1178"/>
      <c r="AR341" s="1178"/>
      <c r="AS341" s="1178"/>
      <c r="AT341" s="1178"/>
      <c r="AU341" s="1178"/>
      <c r="AV341" s="1178"/>
      <c r="AW341" s="1178"/>
      <c r="AX341" s="1178"/>
      <c r="AY341" s="1178"/>
      <c r="AZ341" s="1178"/>
      <c r="BA341" s="1178"/>
      <c r="BB341" s="1178"/>
      <c r="BC341" s="1178"/>
      <c r="BD341" s="1178"/>
      <c r="BE341" s="1178"/>
      <c r="BF341" s="1178"/>
      <c r="BG341" s="1178"/>
      <c r="BH341" s="1178"/>
      <c r="BI341" s="1178"/>
      <c r="BJ341" s="1178"/>
      <c r="BK341" s="1178"/>
      <c r="BL341" s="1178"/>
      <c r="BM341" s="1178"/>
      <c r="BN341" s="1178"/>
      <c r="BO341" s="1178"/>
      <c r="BP341" s="1178"/>
      <c r="BQ341" s="1178"/>
      <c r="BR341" s="1178"/>
      <c r="BS341" s="1178"/>
      <c r="BT341" s="1178"/>
      <c r="BU341" s="1178"/>
      <c r="BV341" s="1178"/>
      <c r="BW341" s="1178"/>
      <c r="BX341" s="1178"/>
      <c r="BY341" s="1178"/>
      <c r="BZ341" s="1178"/>
      <c r="CA341" s="1178"/>
    </row>
    <row r="342" spans="1:79" ht="6.75" customHeight="1" thickBot="1">
      <c r="F342" s="1376"/>
      <c r="I342" s="1131"/>
      <c r="J342" s="1178"/>
      <c r="K342" s="1178"/>
      <c r="L342" s="1178"/>
      <c r="M342" s="1178"/>
      <c r="N342" s="1271"/>
      <c r="O342" s="1178"/>
      <c r="P342" s="1178"/>
      <c r="Q342" s="1178"/>
      <c r="R342" s="1178"/>
      <c r="S342" s="1178"/>
      <c r="T342" s="1178"/>
      <c r="U342" s="1178"/>
      <c r="V342" s="1178"/>
      <c r="W342" s="1178"/>
      <c r="X342" s="1178"/>
      <c r="Y342" s="1178"/>
      <c r="Z342" s="1178"/>
      <c r="AA342" s="1178"/>
      <c r="AB342" s="1178"/>
      <c r="AC342" s="1178"/>
      <c r="AD342" s="1178"/>
      <c r="AE342" s="1178"/>
      <c r="AF342" s="1178"/>
      <c r="AG342" s="1178"/>
      <c r="AH342" s="1178"/>
      <c r="AI342" s="1178"/>
      <c r="AJ342" s="1178"/>
      <c r="AK342" s="1178"/>
      <c r="AL342" s="1178"/>
      <c r="AM342" s="1178"/>
      <c r="AN342" s="1178"/>
      <c r="AO342" s="1178"/>
      <c r="AP342" s="1178"/>
      <c r="AQ342" s="1178"/>
      <c r="AR342" s="1178"/>
      <c r="AS342" s="1178"/>
      <c r="AT342" s="1178"/>
      <c r="AU342" s="1178"/>
      <c r="AV342" s="1178"/>
      <c r="AW342" s="1178"/>
      <c r="AX342" s="1178"/>
      <c r="AY342" s="1178"/>
      <c r="AZ342" s="1178"/>
      <c r="BA342" s="1178"/>
      <c r="BB342" s="1178"/>
      <c r="BC342" s="1178"/>
      <c r="BD342" s="1178"/>
      <c r="BE342" s="1178"/>
      <c r="BF342" s="1178"/>
      <c r="BG342" s="1178"/>
      <c r="BH342" s="1178"/>
      <c r="BI342" s="1178"/>
      <c r="BJ342" s="1178"/>
      <c r="BK342" s="1178"/>
      <c r="BL342" s="1178"/>
      <c r="BM342" s="1178"/>
      <c r="BN342" s="1178"/>
      <c r="BO342" s="1178"/>
      <c r="BP342" s="1178"/>
      <c r="BQ342" s="1178"/>
      <c r="BR342" s="1178"/>
      <c r="BS342" s="1178"/>
      <c r="BT342" s="1178"/>
      <c r="BU342" s="1178"/>
      <c r="BV342" s="1178"/>
      <c r="BW342" s="1178"/>
      <c r="BX342" s="1178"/>
      <c r="BY342" s="1178"/>
      <c r="BZ342" s="1178"/>
      <c r="CA342" s="1178"/>
    </row>
    <row r="343" spans="1:79" s="1285" customFormat="1" ht="23.25" customHeight="1" thickBot="1">
      <c r="A343" s="1278"/>
      <c r="B343" s="1279"/>
      <c r="C343" s="1280"/>
      <c r="D343" s="1280"/>
      <c r="E343" s="1281"/>
      <c r="F343" s="1282" t="s">
        <v>804</v>
      </c>
      <c r="G343" s="1283"/>
      <c r="H343" s="1282" t="s">
        <v>805</v>
      </c>
      <c r="I343" s="1351" t="str">
        <f>IF(OR(G357="KO",G366="KO",G374="KO"),"KO","Nincs KO")</f>
        <v>Nincs KO</v>
      </c>
      <c r="J343" s="1178"/>
      <c r="K343" s="1178"/>
      <c r="L343" s="1178"/>
      <c r="M343" s="1178"/>
      <c r="N343" s="1271"/>
      <c r="O343" s="1178"/>
      <c r="P343" s="1178"/>
      <c r="Q343" s="1178"/>
      <c r="R343" s="1178"/>
      <c r="S343" s="1178"/>
      <c r="T343" s="1178"/>
      <c r="U343" s="1178"/>
      <c r="V343" s="1178"/>
      <c r="W343" s="1178"/>
      <c r="X343" s="1178"/>
      <c r="Y343" s="1178"/>
      <c r="Z343" s="1178"/>
      <c r="AA343" s="1178"/>
      <c r="AB343" s="1178"/>
      <c r="AC343" s="1178"/>
      <c r="AD343" s="1178"/>
      <c r="AE343" s="1178"/>
      <c r="AF343" s="1178"/>
      <c r="AG343" s="1178"/>
      <c r="AH343" s="1178"/>
      <c r="AI343" s="1178"/>
      <c r="AJ343" s="1178"/>
      <c r="AK343" s="1178"/>
      <c r="AL343" s="1178"/>
      <c r="AM343" s="1178"/>
      <c r="AN343" s="1178"/>
      <c r="AO343" s="1178"/>
      <c r="AP343" s="1178"/>
      <c r="AQ343" s="1178"/>
      <c r="AR343" s="1178"/>
      <c r="AS343" s="1178"/>
      <c r="AT343" s="1178"/>
      <c r="AU343" s="1178"/>
      <c r="AV343" s="1178"/>
      <c r="AW343" s="1178"/>
      <c r="AX343" s="1178"/>
      <c r="AY343" s="1178"/>
      <c r="AZ343" s="1178"/>
      <c r="BA343" s="1178"/>
      <c r="BB343" s="1178"/>
      <c r="BC343" s="1178"/>
      <c r="BD343" s="1178"/>
      <c r="BE343" s="1178"/>
      <c r="BF343" s="1178"/>
      <c r="BG343" s="1178"/>
      <c r="BH343" s="1178"/>
      <c r="BI343" s="1178"/>
      <c r="BJ343" s="1178"/>
      <c r="BK343" s="1178"/>
      <c r="BL343" s="1178"/>
      <c r="BM343" s="1178"/>
      <c r="BN343" s="1178"/>
      <c r="BO343" s="1178"/>
      <c r="BP343" s="1178"/>
      <c r="BQ343" s="1178"/>
      <c r="BR343" s="1178"/>
      <c r="BS343" s="1178"/>
      <c r="BT343" s="1178"/>
      <c r="BU343" s="1178"/>
      <c r="BV343" s="1178"/>
      <c r="BW343" s="1178"/>
      <c r="BX343" s="1178"/>
      <c r="BY343" s="1178"/>
      <c r="BZ343" s="1178"/>
      <c r="CA343" s="1178"/>
    </row>
    <row r="344" spans="1:79" ht="45.6" customHeight="1" thickBot="1">
      <c r="B344" s="1286" t="s">
        <v>970</v>
      </c>
      <c r="C344" s="1287" t="s">
        <v>971</v>
      </c>
      <c r="D344" s="1287"/>
      <c r="E344" s="1288"/>
      <c r="F344" s="1289">
        <f>+E350+E359+E368+E376+E382</f>
        <v>8</v>
      </c>
      <c r="G344" s="1290"/>
      <c r="H344" s="1291">
        <v>27</v>
      </c>
      <c r="I344" s="1292">
        <f>SUM(G349,G357,G366,G374,G381)</f>
        <v>15</v>
      </c>
      <c r="J344" s="1178"/>
      <c r="K344" s="1178"/>
      <c r="L344" s="1178"/>
      <c r="M344" s="1178"/>
      <c r="N344" s="1271"/>
      <c r="O344" s="1178"/>
      <c r="P344" s="1178"/>
      <c r="Q344" s="1178"/>
      <c r="R344" s="1178"/>
      <c r="S344" s="1178"/>
      <c r="T344" s="1178"/>
      <c r="U344" s="1178"/>
      <c r="V344" s="1178"/>
      <c r="W344" s="1178"/>
      <c r="X344" s="1178"/>
      <c r="Y344" s="1178"/>
      <c r="Z344" s="1178"/>
      <c r="AA344" s="1178"/>
      <c r="AB344" s="1178"/>
      <c r="AC344" s="1178"/>
      <c r="AD344" s="1178"/>
      <c r="AE344" s="1178"/>
      <c r="AF344" s="1178"/>
      <c r="AG344" s="1178"/>
      <c r="AH344" s="1178"/>
      <c r="AI344" s="1178"/>
      <c r="AJ344" s="1178"/>
      <c r="AK344" s="1178"/>
      <c r="AL344" s="1178"/>
      <c r="AM344" s="1178"/>
      <c r="AN344" s="1178"/>
      <c r="AO344" s="1178"/>
      <c r="AP344" s="1178"/>
      <c r="AQ344" s="1178"/>
      <c r="AR344" s="1178"/>
      <c r="AS344" s="1178"/>
      <c r="AT344" s="1178"/>
      <c r="AU344" s="1178"/>
      <c r="AV344" s="1178"/>
      <c r="AW344" s="1178"/>
      <c r="AX344" s="1178"/>
      <c r="AY344" s="1178"/>
      <c r="AZ344" s="1178"/>
      <c r="BA344" s="1178"/>
      <c r="BB344" s="1178"/>
      <c r="BC344" s="1178"/>
      <c r="BD344" s="1178"/>
      <c r="BE344" s="1178"/>
      <c r="BF344" s="1178"/>
      <c r="BG344" s="1178"/>
      <c r="BH344" s="1178"/>
      <c r="BI344" s="1178"/>
      <c r="BJ344" s="1178"/>
      <c r="BK344" s="1178"/>
      <c r="BL344" s="1178"/>
      <c r="BM344" s="1178"/>
      <c r="BN344" s="1178"/>
      <c r="BO344" s="1178"/>
      <c r="BP344" s="1178"/>
      <c r="BQ344" s="1178"/>
      <c r="BR344" s="1178"/>
      <c r="BS344" s="1178"/>
      <c r="BT344" s="1178"/>
      <c r="BU344" s="1178"/>
      <c r="BV344" s="1178"/>
      <c r="BW344" s="1178"/>
      <c r="BX344" s="1178"/>
      <c r="BY344" s="1178"/>
      <c r="BZ344" s="1178"/>
      <c r="CA344" s="1178"/>
    </row>
    <row r="345" spans="1:79" ht="20.25" customHeight="1">
      <c r="B345" s="1293" t="s">
        <v>972</v>
      </c>
      <c r="C345" s="1294"/>
      <c r="D345" s="1294"/>
      <c r="E345" s="1294"/>
      <c r="F345" s="1376"/>
      <c r="G345" s="1296"/>
      <c r="H345" s="1296"/>
      <c r="I345" s="1178"/>
      <c r="J345" s="1178"/>
      <c r="K345" s="1178"/>
      <c r="L345" s="1178"/>
      <c r="M345" s="1178"/>
      <c r="N345" s="1271"/>
      <c r="O345" s="1178"/>
      <c r="P345" s="1178"/>
      <c r="Q345" s="1178"/>
      <c r="R345" s="1178"/>
      <c r="S345" s="1178"/>
      <c r="T345" s="1178"/>
      <c r="U345" s="1178"/>
      <c r="V345" s="1178"/>
      <c r="W345" s="1178"/>
      <c r="X345" s="1178"/>
      <c r="Y345" s="1178"/>
      <c r="Z345" s="1178"/>
      <c r="AA345" s="1178"/>
      <c r="AB345" s="1178"/>
      <c r="AC345" s="1178"/>
      <c r="AD345" s="1178"/>
      <c r="AE345" s="1178"/>
      <c r="AF345" s="1178"/>
      <c r="AG345" s="1178"/>
      <c r="AH345" s="1178"/>
      <c r="AI345" s="1178"/>
      <c r="AJ345" s="1178"/>
      <c r="AK345" s="1178"/>
      <c r="AL345" s="1178"/>
      <c r="AM345" s="1178"/>
      <c r="AN345" s="1178"/>
      <c r="AO345" s="1178"/>
      <c r="AP345" s="1178"/>
      <c r="AQ345" s="1178"/>
      <c r="AR345" s="1178"/>
      <c r="AS345" s="1178"/>
      <c r="AT345" s="1178"/>
      <c r="AU345" s="1178"/>
      <c r="AV345" s="1178"/>
      <c r="AW345" s="1178"/>
      <c r="AX345" s="1178"/>
      <c r="AY345" s="1178"/>
      <c r="AZ345" s="1178"/>
      <c r="BA345" s="1178"/>
      <c r="BB345" s="1178"/>
      <c r="BC345" s="1178"/>
      <c r="BD345" s="1178"/>
      <c r="BE345" s="1178"/>
      <c r="BF345" s="1178"/>
      <c r="BG345" s="1178"/>
      <c r="BH345" s="1178"/>
      <c r="BI345" s="1178"/>
      <c r="BJ345" s="1178"/>
      <c r="BK345" s="1178"/>
      <c r="BL345" s="1178"/>
      <c r="BM345" s="1178"/>
      <c r="BN345" s="1178"/>
      <c r="BO345" s="1178"/>
      <c r="BP345" s="1178"/>
      <c r="BQ345" s="1178"/>
      <c r="BR345" s="1178"/>
      <c r="BS345" s="1178"/>
      <c r="BT345" s="1178"/>
      <c r="BU345" s="1178"/>
      <c r="BV345" s="1178"/>
      <c r="BW345" s="1178"/>
      <c r="BX345" s="1178"/>
      <c r="BY345" s="1178"/>
      <c r="BZ345" s="1178"/>
      <c r="CA345" s="1178"/>
    </row>
    <row r="346" spans="1:79" ht="18" customHeight="1">
      <c r="A346" s="1253">
        <v>35</v>
      </c>
      <c r="B346" s="1293" t="s">
        <v>973</v>
      </c>
      <c r="C346" s="1294"/>
      <c r="D346" s="1294"/>
      <c r="E346" s="1294"/>
      <c r="F346" s="1376"/>
      <c r="G346" s="1297"/>
      <c r="H346" s="1297"/>
      <c r="I346" s="1178"/>
      <c r="J346" s="1178"/>
      <c r="K346" s="1178"/>
      <c r="L346" s="1178"/>
      <c r="M346" s="1178"/>
      <c r="N346" s="1271"/>
      <c r="O346" s="1178"/>
      <c r="P346" s="1178"/>
      <c r="Q346" s="1178"/>
      <c r="R346" s="1178"/>
      <c r="S346" s="1178"/>
      <c r="T346" s="1178"/>
      <c r="U346" s="1178"/>
      <c r="V346" s="1178"/>
      <c r="W346" s="1178"/>
      <c r="X346" s="1178"/>
      <c r="Y346" s="1178"/>
      <c r="Z346" s="1178"/>
      <c r="AA346" s="1178"/>
      <c r="AB346" s="1178"/>
      <c r="AC346" s="1178"/>
      <c r="AD346" s="1178"/>
      <c r="AE346" s="1178"/>
      <c r="AF346" s="1178"/>
      <c r="AG346" s="1178"/>
      <c r="AH346" s="1178"/>
      <c r="AI346" s="1178"/>
      <c r="AJ346" s="1178"/>
      <c r="AK346" s="1178"/>
      <c r="AL346" s="1178"/>
      <c r="AM346" s="1178"/>
      <c r="AN346" s="1178"/>
      <c r="AO346" s="1178"/>
      <c r="AP346" s="1178"/>
      <c r="AQ346" s="1178"/>
      <c r="AR346" s="1178"/>
      <c r="AS346" s="1178"/>
      <c r="AT346" s="1178"/>
      <c r="AU346" s="1178"/>
      <c r="AV346" s="1178"/>
      <c r="AW346" s="1178"/>
      <c r="AX346" s="1178"/>
      <c r="AY346" s="1178"/>
      <c r="AZ346" s="1178"/>
      <c r="BA346" s="1178"/>
      <c r="BB346" s="1178"/>
      <c r="BC346" s="1178"/>
      <c r="BD346" s="1178"/>
      <c r="BE346" s="1178"/>
      <c r="BF346" s="1178"/>
      <c r="BG346" s="1178"/>
      <c r="BH346" s="1178"/>
      <c r="BI346" s="1178"/>
      <c r="BJ346" s="1178"/>
      <c r="BK346" s="1178"/>
      <c r="BL346" s="1178"/>
      <c r="BM346" s="1178"/>
      <c r="BN346" s="1178"/>
      <c r="BO346" s="1178"/>
      <c r="BP346" s="1178"/>
      <c r="BQ346" s="1178"/>
      <c r="BR346" s="1178"/>
      <c r="BS346" s="1178"/>
      <c r="BT346" s="1178"/>
      <c r="BU346" s="1178"/>
      <c r="BV346" s="1178"/>
      <c r="BW346" s="1178"/>
      <c r="BX346" s="1178"/>
      <c r="BY346" s="1178"/>
      <c r="BZ346" s="1178"/>
      <c r="CA346" s="1178"/>
    </row>
    <row r="347" spans="1:79" ht="35.25" customHeight="1">
      <c r="B347" s="1298" t="s">
        <v>974</v>
      </c>
      <c r="C347" s="1299"/>
      <c r="D347" s="1299"/>
      <c r="E347" s="1300"/>
      <c r="F347" s="1376"/>
      <c r="G347" s="1297"/>
      <c r="H347" s="1297"/>
      <c r="I347" s="1178"/>
      <c r="J347" s="1178"/>
      <c r="K347" s="1178"/>
      <c r="L347" s="1178"/>
      <c r="M347" s="1178"/>
      <c r="N347" s="1271"/>
      <c r="O347" s="1178"/>
      <c r="P347" s="1178"/>
      <c r="Q347" s="1178"/>
      <c r="R347" s="1178"/>
      <c r="S347" s="1178"/>
      <c r="T347" s="1178"/>
      <c r="U347" s="1178"/>
      <c r="V347" s="1178"/>
      <c r="W347" s="1178"/>
      <c r="X347" s="1178"/>
      <c r="Y347" s="1178"/>
      <c r="Z347" s="1178"/>
      <c r="AA347" s="1178"/>
      <c r="AB347" s="1178"/>
      <c r="AC347" s="1178"/>
      <c r="AD347" s="1178"/>
      <c r="AE347" s="1178"/>
      <c r="AF347" s="1178"/>
      <c r="AG347" s="1178"/>
      <c r="AH347" s="1178"/>
      <c r="AI347" s="1178"/>
      <c r="AJ347" s="1178"/>
      <c r="AK347" s="1178"/>
      <c r="AL347" s="1178"/>
      <c r="AM347" s="1178"/>
      <c r="AN347" s="1178"/>
      <c r="AO347" s="1178"/>
      <c r="AP347" s="1178"/>
      <c r="AQ347" s="1178"/>
      <c r="AR347" s="1178"/>
      <c r="AS347" s="1178"/>
      <c r="AT347" s="1178"/>
      <c r="AU347" s="1178"/>
      <c r="AV347" s="1178"/>
      <c r="AW347" s="1178"/>
      <c r="AX347" s="1178"/>
      <c r="AY347" s="1178"/>
      <c r="AZ347" s="1178"/>
      <c r="BA347" s="1178"/>
      <c r="BB347" s="1178"/>
      <c r="BC347" s="1178"/>
      <c r="BD347" s="1178"/>
      <c r="BE347" s="1178"/>
      <c r="BF347" s="1178"/>
      <c r="BG347" s="1178"/>
      <c r="BH347" s="1178"/>
      <c r="BI347" s="1178"/>
      <c r="BJ347" s="1178"/>
      <c r="BK347" s="1178"/>
      <c r="BL347" s="1178"/>
      <c r="BM347" s="1178"/>
      <c r="BN347" s="1178"/>
      <c r="BO347" s="1178"/>
      <c r="BP347" s="1178"/>
      <c r="BQ347" s="1178"/>
      <c r="BR347" s="1178"/>
      <c r="BS347" s="1178"/>
      <c r="BT347" s="1178"/>
      <c r="BU347" s="1178"/>
      <c r="BV347" s="1178"/>
      <c r="BW347" s="1178"/>
      <c r="BX347" s="1178"/>
      <c r="BY347" s="1178"/>
      <c r="BZ347" s="1178"/>
      <c r="CA347" s="1178"/>
    </row>
    <row r="348" spans="1:79" ht="16.5" customHeight="1" thickBot="1">
      <c r="B348" s="1293" t="s">
        <v>810</v>
      </c>
      <c r="C348" s="1301"/>
      <c r="F348" s="1376"/>
      <c r="G348" s="1297"/>
      <c r="H348" s="1297"/>
      <c r="I348" s="1178"/>
      <c r="J348" s="1178"/>
      <c r="K348" s="1178"/>
      <c r="L348" s="1178"/>
      <c r="M348" s="1178"/>
      <c r="N348" s="1271"/>
      <c r="O348" s="1178"/>
      <c r="P348" s="1178"/>
      <c r="Q348" s="1178"/>
      <c r="R348" s="1178"/>
      <c r="S348" s="1178"/>
      <c r="T348" s="1178"/>
      <c r="U348" s="1178"/>
      <c r="V348" s="1178"/>
      <c r="W348" s="1178"/>
      <c r="X348" s="1178"/>
      <c r="Y348" s="1178"/>
      <c r="Z348" s="1178"/>
      <c r="AA348" s="1178"/>
      <c r="AB348" s="1178"/>
      <c r="AC348" s="1178"/>
      <c r="AD348" s="1178"/>
      <c r="AE348" s="1178"/>
      <c r="AF348" s="1178"/>
      <c r="AG348" s="1178"/>
      <c r="AH348" s="1178"/>
      <c r="AI348" s="1178"/>
      <c r="AJ348" s="1178"/>
      <c r="AK348" s="1178"/>
      <c r="AL348" s="1178"/>
      <c r="AM348" s="1178"/>
      <c r="AN348" s="1178"/>
      <c r="AO348" s="1178"/>
      <c r="AP348" s="1178"/>
      <c r="AQ348" s="1178"/>
      <c r="AR348" s="1178"/>
      <c r="AS348" s="1178"/>
      <c r="AT348" s="1178"/>
      <c r="AU348" s="1178"/>
      <c r="AV348" s="1178"/>
      <c r="AW348" s="1178"/>
      <c r="AX348" s="1178"/>
      <c r="AY348" s="1178"/>
      <c r="AZ348" s="1178"/>
      <c r="BA348" s="1178"/>
      <c r="BB348" s="1178"/>
      <c r="BC348" s="1178"/>
      <c r="BD348" s="1178"/>
      <c r="BE348" s="1178"/>
      <c r="BF348" s="1178"/>
      <c r="BG348" s="1178"/>
      <c r="BH348" s="1178"/>
      <c r="BI348" s="1178"/>
      <c r="BJ348" s="1178"/>
      <c r="BK348" s="1178"/>
      <c r="BL348" s="1178"/>
      <c r="BM348" s="1178"/>
      <c r="BN348" s="1178"/>
      <c r="BO348" s="1178"/>
      <c r="BP348" s="1178"/>
      <c r="BQ348" s="1178"/>
      <c r="BR348" s="1178"/>
      <c r="BS348" s="1178"/>
      <c r="BT348" s="1178"/>
      <c r="BU348" s="1178"/>
      <c r="BV348" s="1178"/>
      <c r="BW348" s="1178"/>
      <c r="BX348" s="1178"/>
      <c r="BY348" s="1178"/>
      <c r="BZ348" s="1178"/>
      <c r="CA348" s="1178"/>
    </row>
    <row r="349" spans="1:79" ht="33.75" customHeight="1" thickBot="1">
      <c r="B349" s="1302" t="s">
        <v>811</v>
      </c>
      <c r="C349" s="1303" t="s">
        <v>812</v>
      </c>
      <c r="D349" s="1303" t="s">
        <v>813</v>
      </c>
      <c r="E349" s="1304" t="s">
        <v>814</v>
      </c>
      <c r="F349" s="1348" t="s">
        <v>815</v>
      </c>
      <c r="G349" s="1341">
        <v>3</v>
      </c>
      <c r="H349" s="1297"/>
      <c r="I349" s="1178"/>
      <c r="J349" s="1178"/>
      <c r="K349" s="1178"/>
      <c r="L349" s="1178"/>
      <c r="M349" s="1178"/>
      <c r="N349" s="1271"/>
      <c r="O349" s="1178"/>
      <c r="P349" s="1178"/>
      <c r="Q349" s="1178"/>
      <c r="R349" s="1178"/>
      <c r="S349" s="1178"/>
      <c r="T349" s="1178"/>
      <c r="U349" s="1178"/>
      <c r="V349" s="1178"/>
      <c r="W349" s="1178"/>
      <c r="X349" s="1178"/>
      <c r="Y349" s="1178"/>
      <c r="Z349" s="1178"/>
      <c r="AA349" s="1178"/>
      <c r="AB349" s="1178"/>
      <c r="AC349" s="1178"/>
      <c r="AD349" s="1178"/>
      <c r="AE349" s="1178"/>
      <c r="AF349" s="1178"/>
      <c r="AG349" s="1178"/>
      <c r="AH349" s="1178"/>
      <c r="AI349" s="1178"/>
      <c r="AJ349" s="1178"/>
      <c r="AK349" s="1178"/>
      <c r="AL349" s="1178"/>
      <c r="AM349" s="1178"/>
      <c r="AN349" s="1178"/>
      <c r="AO349" s="1178"/>
      <c r="AP349" s="1178"/>
      <c r="AQ349" s="1178"/>
      <c r="AR349" s="1178"/>
      <c r="AS349" s="1178"/>
      <c r="AT349" s="1178"/>
      <c r="AU349" s="1178"/>
      <c r="AV349" s="1178"/>
      <c r="AW349" s="1178"/>
      <c r="AX349" s="1178"/>
      <c r="AY349" s="1178"/>
      <c r="AZ349" s="1178"/>
      <c r="BA349" s="1178"/>
      <c r="BB349" s="1178"/>
      <c r="BC349" s="1178"/>
      <c r="BD349" s="1178"/>
      <c r="BE349" s="1178"/>
      <c r="BF349" s="1178"/>
      <c r="BG349" s="1178"/>
      <c r="BH349" s="1178"/>
      <c r="BI349" s="1178"/>
      <c r="BJ349" s="1178"/>
      <c r="BK349" s="1178"/>
      <c r="BL349" s="1178"/>
      <c r="BM349" s="1178"/>
      <c r="BN349" s="1178"/>
      <c r="BO349" s="1178"/>
      <c r="BP349" s="1178"/>
      <c r="BQ349" s="1178"/>
      <c r="BR349" s="1178"/>
      <c r="BS349" s="1178"/>
      <c r="BT349" s="1178"/>
      <c r="BU349" s="1178"/>
      <c r="BV349" s="1178"/>
      <c r="BW349" s="1178"/>
      <c r="BX349" s="1178"/>
      <c r="BY349" s="1178"/>
      <c r="BZ349" s="1178"/>
      <c r="CA349" s="1178"/>
    </row>
    <row r="350" spans="1:79" ht="21" customHeight="1">
      <c r="B350" s="1313" t="s">
        <v>817</v>
      </c>
      <c r="C350" s="1314">
        <v>0</v>
      </c>
      <c r="D350" s="1315">
        <v>3</v>
      </c>
      <c r="E350" s="1316">
        <v>0</v>
      </c>
      <c r="F350" s="1349"/>
      <c r="G350" s="1342"/>
      <c r="H350" s="1342"/>
      <c r="I350" s="1343"/>
      <c r="J350" s="1178"/>
      <c r="K350" s="1178"/>
      <c r="L350" s="1178"/>
      <c r="M350" s="1178"/>
      <c r="N350" s="1271"/>
      <c r="O350" s="1178"/>
      <c r="P350" s="1178"/>
      <c r="Q350" s="1178"/>
      <c r="R350" s="1178"/>
      <c r="S350" s="1178"/>
      <c r="T350" s="1178"/>
      <c r="U350" s="1178"/>
      <c r="V350" s="1178"/>
      <c r="W350" s="1178"/>
      <c r="X350" s="1178"/>
      <c r="Y350" s="1178"/>
      <c r="Z350" s="1178"/>
      <c r="AA350" s="1178"/>
      <c r="AB350" s="1178"/>
      <c r="AC350" s="1178"/>
      <c r="AD350" s="1178"/>
      <c r="AE350" s="1178"/>
      <c r="AF350" s="1178"/>
      <c r="AG350" s="1178"/>
      <c r="AH350" s="1178"/>
      <c r="AI350" s="1178"/>
      <c r="AJ350" s="1178"/>
      <c r="AK350" s="1178"/>
      <c r="AL350" s="1178"/>
      <c r="AM350" s="1178"/>
      <c r="AN350" s="1178"/>
      <c r="AO350" s="1178"/>
      <c r="AP350" s="1178"/>
      <c r="AQ350" s="1178"/>
      <c r="AR350" s="1178"/>
      <c r="AS350" s="1178"/>
      <c r="AT350" s="1178"/>
      <c r="AU350" s="1178"/>
      <c r="AV350" s="1178"/>
      <c r="AW350" s="1178"/>
      <c r="AX350" s="1178"/>
      <c r="AY350" s="1178"/>
      <c r="AZ350" s="1178"/>
      <c r="BA350" s="1178"/>
      <c r="BB350" s="1178"/>
      <c r="BC350" s="1178"/>
      <c r="BD350" s="1178"/>
      <c r="BE350" s="1178"/>
      <c r="BF350" s="1178"/>
      <c r="BG350" s="1178"/>
      <c r="BH350" s="1178"/>
      <c r="BI350" s="1178"/>
      <c r="BJ350" s="1178"/>
      <c r="BK350" s="1178"/>
      <c r="BL350" s="1178"/>
      <c r="BM350" s="1178"/>
      <c r="BN350" s="1178"/>
      <c r="BO350" s="1178"/>
      <c r="BP350" s="1178"/>
      <c r="BQ350" s="1178"/>
      <c r="BR350" s="1178"/>
      <c r="BS350" s="1178"/>
      <c r="BT350" s="1178"/>
      <c r="BU350" s="1178"/>
      <c r="BV350" s="1178"/>
      <c r="BW350" s="1178"/>
      <c r="BX350" s="1178"/>
      <c r="BY350" s="1178"/>
      <c r="BZ350" s="1178"/>
      <c r="CA350" s="1178"/>
    </row>
    <row r="351" spans="1:79" ht="20.25" customHeight="1">
      <c r="B351" s="1323" t="s">
        <v>975</v>
      </c>
      <c r="C351" s="1324">
        <v>1</v>
      </c>
      <c r="D351" s="1325">
        <v>3</v>
      </c>
      <c r="E351" s="1326">
        <v>3</v>
      </c>
      <c r="F351" s="1349"/>
      <c r="G351" s="1344"/>
      <c r="H351" s="1344"/>
      <c r="I351" s="1345"/>
      <c r="J351" s="1178"/>
      <c r="K351" s="1178"/>
      <c r="L351" s="1178"/>
      <c r="M351" s="1178"/>
      <c r="N351" s="1271"/>
      <c r="O351" s="1178"/>
      <c r="P351" s="1178"/>
      <c r="Q351" s="1178"/>
      <c r="R351" s="1178"/>
      <c r="S351" s="1178"/>
      <c r="T351" s="1178"/>
      <c r="U351" s="1178"/>
      <c r="V351" s="1178"/>
      <c r="W351" s="1178"/>
      <c r="X351" s="1178"/>
      <c r="Y351" s="1178"/>
      <c r="Z351" s="1178"/>
      <c r="AA351" s="1178"/>
      <c r="AB351" s="1178"/>
      <c r="AC351" s="1178"/>
      <c r="AD351" s="1178"/>
      <c r="AE351" s="1178"/>
      <c r="AF351" s="1178"/>
      <c r="AG351" s="1178"/>
      <c r="AH351" s="1178"/>
      <c r="AI351" s="1178"/>
      <c r="AJ351" s="1178"/>
      <c r="AK351" s="1178"/>
      <c r="AL351" s="1178"/>
      <c r="AM351" s="1178"/>
      <c r="AN351" s="1178"/>
      <c r="AO351" s="1178"/>
      <c r="AP351" s="1178"/>
      <c r="AQ351" s="1178"/>
      <c r="AR351" s="1178"/>
      <c r="AS351" s="1178"/>
      <c r="AT351" s="1178"/>
      <c r="AU351" s="1178"/>
      <c r="AV351" s="1178"/>
      <c r="AW351" s="1178"/>
      <c r="AX351" s="1178"/>
      <c r="AY351" s="1178"/>
      <c r="AZ351" s="1178"/>
      <c r="BA351" s="1178"/>
      <c r="BB351" s="1178"/>
      <c r="BC351" s="1178"/>
      <c r="BD351" s="1178"/>
      <c r="BE351" s="1178"/>
      <c r="BF351" s="1178"/>
      <c r="BG351" s="1178"/>
      <c r="BH351" s="1178"/>
      <c r="BI351" s="1178"/>
      <c r="BJ351" s="1178"/>
      <c r="BK351" s="1178"/>
      <c r="BL351" s="1178"/>
      <c r="BM351" s="1178"/>
      <c r="BN351" s="1178"/>
      <c r="BO351" s="1178"/>
      <c r="BP351" s="1178"/>
      <c r="BQ351" s="1178"/>
      <c r="BR351" s="1178"/>
      <c r="BS351" s="1178"/>
      <c r="BT351" s="1178"/>
      <c r="BU351" s="1178"/>
      <c r="BV351" s="1178"/>
      <c r="BW351" s="1178"/>
      <c r="BX351" s="1178"/>
      <c r="BY351" s="1178"/>
      <c r="BZ351" s="1178"/>
      <c r="CA351" s="1178"/>
    </row>
    <row r="352" spans="1:79" ht="20.25" customHeight="1" thickBot="1">
      <c r="B352" s="1329" t="s">
        <v>976</v>
      </c>
      <c r="C352" s="1330">
        <v>2</v>
      </c>
      <c r="D352" s="1331">
        <v>3</v>
      </c>
      <c r="E352" s="1332">
        <v>6</v>
      </c>
      <c r="F352" s="1350"/>
      <c r="G352" s="1346"/>
      <c r="H352" s="1346"/>
      <c r="I352" s="1347"/>
      <c r="J352" s="1178"/>
      <c r="K352" s="1178"/>
      <c r="L352" s="1178"/>
      <c r="M352" s="1178"/>
      <c r="N352" s="1271"/>
      <c r="O352" s="1178"/>
      <c r="P352" s="1178"/>
      <c r="Q352" s="1178"/>
      <c r="R352" s="1178"/>
      <c r="S352" s="1178"/>
      <c r="T352" s="1178"/>
      <c r="U352" s="1178"/>
      <c r="V352" s="1178"/>
      <c r="W352" s="1178"/>
      <c r="X352" s="1178"/>
      <c r="Y352" s="1178"/>
      <c r="Z352" s="1178"/>
      <c r="AA352" s="1178"/>
      <c r="AB352" s="1178"/>
      <c r="AC352" s="1178"/>
      <c r="AD352" s="1178"/>
      <c r="AE352" s="1178"/>
      <c r="AF352" s="1178"/>
      <c r="AG352" s="1178"/>
      <c r="AH352" s="1178"/>
      <c r="AI352" s="1178"/>
      <c r="AJ352" s="1178"/>
      <c r="AK352" s="1178"/>
      <c r="AL352" s="1178"/>
      <c r="AM352" s="1178"/>
      <c r="AN352" s="1178"/>
      <c r="AO352" s="1178"/>
      <c r="AP352" s="1178"/>
      <c r="AQ352" s="1178"/>
      <c r="AR352" s="1178"/>
      <c r="AS352" s="1178"/>
      <c r="AT352" s="1178"/>
      <c r="AU352" s="1178"/>
      <c r="AV352" s="1178"/>
      <c r="AW352" s="1178"/>
      <c r="AX352" s="1178"/>
      <c r="AY352" s="1178"/>
      <c r="AZ352" s="1178"/>
      <c r="BA352" s="1178"/>
      <c r="BB352" s="1178"/>
      <c r="BC352" s="1178"/>
      <c r="BD352" s="1178"/>
      <c r="BE352" s="1178"/>
      <c r="BF352" s="1178"/>
      <c r="BG352" s="1178"/>
      <c r="BH352" s="1178"/>
      <c r="BI352" s="1178"/>
      <c r="BJ352" s="1178"/>
      <c r="BK352" s="1178"/>
      <c r="BL352" s="1178"/>
      <c r="BM352" s="1178"/>
      <c r="BN352" s="1178"/>
      <c r="BO352" s="1178"/>
      <c r="BP352" s="1178"/>
      <c r="BQ352" s="1178"/>
      <c r="BR352" s="1178"/>
      <c r="BS352" s="1178"/>
      <c r="BT352" s="1178"/>
      <c r="BU352" s="1178"/>
      <c r="BV352" s="1178"/>
      <c r="BW352" s="1178"/>
      <c r="BX352" s="1178"/>
      <c r="BY352" s="1178"/>
      <c r="BZ352" s="1178"/>
      <c r="CA352" s="1178"/>
    </row>
    <row r="353" spans="1:79" ht="9" customHeight="1">
      <c r="B353" s="1339"/>
      <c r="C353" s="1340"/>
      <c r="D353" s="1340"/>
      <c r="E353" s="1340"/>
      <c r="F353" s="1376"/>
      <c r="G353" s="1297"/>
      <c r="H353" s="1297"/>
      <c r="I353" s="1178"/>
      <c r="J353" s="1178"/>
      <c r="K353" s="1178"/>
      <c r="L353" s="1178"/>
      <c r="M353" s="1178"/>
      <c r="N353" s="1271"/>
      <c r="O353" s="1178"/>
      <c r="P353" s="1178"/>
      <c r="Q353" s="1178"/>
      <c r="R353" s="1178"/>
      <c r="S353" s="1178"/>
      <c r="T353" s="1178"/>
      <c r="U353" s="1178"/>
      <c r="V353" s="1178"/>
      <c r="W353" s="1178"/>
      <c r="X353" s="1178"/>
      <c r="Y353" s="1178"/>
      <c r="Z353" s="1178"/>
      <c r="AA353" s="1178"/>
      <c r="AB353" s="1178"/>
      <c r="AC353" s="1178"/>
      <c r="AD353" s="1178"/>
      <c r="AE353" s="1178"/>
      <c r="AF353" s="1178"/>
      <c r="AG353" s="1178"/>
      <c r="AH353" s="1178"/>
      <c r="AI353" s="1178"/>
      <c r="AJ353" s="1178"/>
      <c r="AK353" s="1178"/>
      <c r="AL353" s="1178"/>
      <c r="AM353" s="1178"/>
      <c r="AN353" s="1178"/>
      <c r="AO353" s="1178"/>
      <c r="AP353" s="1178"/>
      <c r="AQ353" s="1178"/>
      <c r="AR353" s="1178"/>
      <c r="AS353" s="1178"/>
      <c r="AT353" s="1178"/>
      <c r="AU353" s="1178"/>
      <c r="AV353" s="1178"/>
      <c r="AW353" s="1178"/>
      <c r="AX353" s="1178"/>
      <c r="AY353" s="1178"/>
      <c r="AZ353" s="1178"/>
      <c r="BA353" s="1178"/>
      <c r="BB353" s="1178"/>
      <c r="BC353" s="1178"/>
      <c r="BD353" s="1178"/>
      <c r="BE353" s="1178"/>
      <c r="BF353" s="1178"/>
      <c r="BG353" s="1178"/>
      <c r="BH353" s="1178"/>
      <c r="BI353" s="1178"/>
      <c r="BJ353" s="1178"/>
      <c r="BK353" s="1178"/>
      <c r="BL353" s="1178"/>
      <c r="BM353" s="1178"/>
      <c r="BN353" s="1178"/>
      <c r="BO353" s="1178"/>
      <c r="BP353" s="1178"/>
      <c r="BQ353" s="1178"/>
      <c r="BR353" s="1178"/>
      <c r="BS353" s="1178"/>
      <c r="BT353" s="1178"/>
      <c r="BU353" s="1178"/>
      <c r="BV353" s="1178"/>
      <c r="BW353" s="1178"/>
      <c r="BX353" s="1178"/>
      <c r="BY353" s="1178"/>
      <c r="BZ353" s="1178"/>
      <c r="CA353" s="1178"/>
    </row>
    <row r="354" spans="1:79" ht="18" customHeight="1">
      <c r="A354" s="1253">
        <v>36</v>
      </c>
      <c r="B354" s="1293" t="s">
        <v>977</v>
      </c>
      <c r="C354" s="1294"/>
      <c r="D354" s="1294"/>
      <c r="E354" s="1294"/>
      <c r="F354" s="1376"/>
      <c r="G354" s="1297"/>
      <c r="H354" s="1297"/>
      <c r="I354" s="1178"/>
      <c r="J354" s="1178"/>
      <c r="K354" s="1178"/>
      <c r="L354" s="1178"/>
      <c r="M354" s="1178"/>
      <c r="N354" s="1271"/>
      <c r="O354" s="1178"/>
      <c r="P354" s="1178"/>
      <c r="Q354" s="1178"/>
      <c r="R354" s="1178"/>
      <c r="S354" s="1178"/>
      <c r="T354" s="1178"/>
      <c r="U354" s="1178"/>
      <c r="V354" s="1178"/>
      <c r="W354" s="1178"/>
      <c r="X354" s="1178"/>
      <c r="Y354" s="1178"/>
      <c r="Z354" s="1178"/>
      <c r="AA354" s="1178"/>
      <c r="AB354" s="1178"/>
      <c r="AC354" s="1178"/>
      <c r="AD354" s="1178"/>
      <c r="AE354" s="1178"/>
      <c r="AF354" s="1178"/>
      <c r="AG354" s="1178"/>
      <c r="AH354" s="1178"/>
      <c r="AI354" s="1178"/>
      <c r="AJ354" s="1178"/>
      <c r="AK354" s="1178"/>
      <c r="AL354" s="1178"/>
      <c r="AM354" s="1178"/>
      <c r="AN354" s="1178"/>
      <c r="AO354" s="1178"/>
      <c r="AP354" s="1178"/>
      <c r="AQ354" s="1178"/>
      <c r="AR354" s="1178"/>
      <c r="AS354" s="1178"/>
      <c r="AT354" s="1178"/>
      <c r="AU354" s="1178"/>
      <c r="AV354" s="1178"/>
      <c r="AW354" s="1178"/>
      <c r="AX354" s="1178"/>
      <c r="AY354" s="1178"/>
      <c r="AZ354" s="1178"/>
      <c r="BA354" s="1178"/>
      <c r="BB354" s="1178"/>
      <c r="BC354" s="1178"/>
      <c r="BD354" s="1178"/>
      <c r="BE354" s="1178"/>
      <c r="BF354" s="1178"/>
      <c r="BG354" s="1178"/>
      <c r="BH354" s="1178"/>
      <c r="BI354" s="1178"/>
      <c r="BJ354" s="1178"/>
      <c r="BK354" s="1178"/>
      <c r="BL354" s="1178"/>
      <c r="BM354" s="1178"/>
      <c r="BN354" s="1178"/>
      <c r="BO354" s="1178"/>
      <c r="BP354" s="1178"/>
      <c r="BQ354" s="1178"/>
      <c r="BR354" s="1178"/>
      <c r="BS354" s="1178"/>
      <c r="BT354" s="1178"/>
      <c r="BU354" s="1178"/>
      <c r="BV354" s="1178"/>
      <c r="BW354" s="1178"/>
      <c r="BX354" s="1178"/>
      <c r="BY354" s="1178"/>
      <c r="BZ354" s="1178"/>
      <c r="CA354" s="1178"/>
    </row>
    <row r="355" spans="1:79" ht="50.25" customHeight="1">
      <c r="B355" s="1298" t="s">
        <v>978</v>
      </c>
      <c r="C355" s="1299"/>
      <c r="D355" s="1299"/>
      <c r="E355" s="1300"/>
      <c r="F355" s="1376"/>
      <c r="G355" s="1297"/>
      <c r="H355" s="1297"/>
      <c r="I355" s="1178"/>
      <c r="J355" s="1178"/>
      <c r="K355" s="1178"/>
      <c r="L355" s="1178"/>
      <c r="M355" s="1178"/>
      <c r="N355" s="1271"/>
      <c r="O355" s="1178"/>
      <c r="P355" s="1178"/>
      <c r="Q355" s="1178"/>
      <c r="R355" s="1178"/>
      <c r="S355" s="1178"/>
      <c r="T355" s="1178"/>
      <c r="U355" s="1178"/>
      <c r="V355" s="1178"/>
      <c r="W355" s="1178"/>
      <c r="X355" s="1178"/>
      <c r="Y355" s="1178"/>
      <c r="Z355" s="1178"/>
      <c r="AA355" s="1178"/>
      <c r="AB355" s="1178"/>
      <c r="AC355" s="1178"/>
      <c r="AD355" s="1178"/>
      <c r="AE355" s="1178"/>
      <c r="AF355" s="1178"/>
      <c r="AG355" s="1178"/>
      <c r="AH355" s="1178"/>
      <c r="AI355" s="1178"/>
      <c r="AJ355" s="1178"/>
      <c r="AK355" s="1178"/>
      <c r="AL355" s="1178"/>
      <c r="AM355" s="1178"/>
      <c r="AN355" s="1178"/>
      <c r="AO355" s="1178"/>
      <c r="AP355" s="1178"/>
      <c r="AQ355" s="1178"/>
      <c r="AR355" s="1178"/>
      <c r="AS355" s="1178"/>
      <c r="AT355" s="1178"/>
      <c r="AU355" s="1178"/>
      <c r="AV355" s="1178"/>
      <c r="AW355" s="1178"/>
      <c r="AX355" s="1178"/>
      <c r="AY355" s="1178"/>
      <c r="AZ355" s="1178"/>
      <c r="BA355" s="1178"/>
      <c r="BB355" s="1178"/>
      <c r="BC355" s="1178"/>
      <c r="BD355" s="1178"/>
      <c r="BE355" s="1178"/>
      <c r="BF355" s="1178"/>
      <c r="BG355" s="1178"/>
      <c r="BH355" s="1178"/>
      <c r="BI355" s="1178"/>
      <c r="BJ355" s="1178"/>
      <c r="BK355" s="1178"/>
      <c r="BL355" s="1178"/>
      <c r="BM355" s="1178"/>
      <c r="BN355" s="1178"/>
      <c r="BO355" s="1178"/>
      <c r="BP355" s="1178"/>
      <c r="BQ355" s="1178"/>
      <c r="BR355" s="1178"/>
      <c r="BS355" s="1178"/>
      <c r="BT355" s="1178"/>
      <c r="BU355" s="1178"/>
      <c r="BV355" s="1178"/>
      <c r="BW355" s="1178"/>
      <c r="BX355" s="1178"/>
      <c r="BY355" s="1178"/>
      <c r="BZ355" s="1178"/>
      <c r="CA355" s="1178"/>
    </row>
    <row r="356" spans="1:79" ht="16.5" customHeight="1" thickBot="1">
      <c r="B356" s="1293" t="s">
        <v>810</v>
      </c>
      <c r="C356" s="1301"/>
      <c r="F356" s="1376"/>
      <c r="G356" s="1297"/>
      <c r="H356" s="1297"/>
      <c r="I356" s="1178"/>
      <c r="J356" s="1178"/>
      <c r="K356" s="1178"/>
      <c r="L356" s="1178"/>
      <c r="M356" s="1178"/>
      <c r="N356" s="1271"/>
      <c r="O356" s="1178"/>
      <c r="P356" s="1178"/>
      <c r="Q356" s="1178"/>
      <c r="R356" s="1178"/>
      <c r="S356" s="1178"/>
      <c r="T356" s="1178"/>
      <c r="U356" s="1178"/>
      <c r="V356" s="1178"/>
      <c r="W356" s="1178"/>
      <c r="X356" s="1178"/>
      <c r="Y356" s="1178"/>
      <c r="Z356" s="1178"/>
      <c r="AA356" s="1178"/>
      <c r="AB356" s="1178"/>
      <c r="AC356" s="1178"/>
      <c r="AD356" s="1178"/>
      <c r="AE356" s="1178"/>
      <c r="AF356" s="1178"/>
      <c r="AG356" s="1178"/>
      <c r="AH356" s="1178"/>
      <c r="AI356" s="1178"/>
      <c r="AJ356" s="1178"/>
      <c r="AK356" s="1178"/>
      <c r="AL356" s="1178"/>
      <c r="AM356" s="1178"/>
      <c r="AN356" s="1178"/>
      <c r="AO356" s="1178"/>
      <c r="AP356" s="1178"/>
      <c r="AQ356" s="1178"/>
      <c r="AR356" s="1178"/>
      <c r="AS356" s="1178"/>
      <c r="AT356" s="1178"/>
      <c r="AU356" s="1178"/>
      <c r="AV356" s="1178"/>
      <c r="AW356" s="1178"/>
      <c r="AX356" s="1178"/>
      <c r="AY356" s="1178"/>
      <c r="AZ356" s="1178"/>
      <c r="BA356" s="1178"/>
      <c r="BB356" s="1178"/>
      <c r="BC356" s="1178"/>
      <c r="BD356" s="1178"/>
      <c r="BE356" s="1178"/>
      <c r="BF356" s="1178"/>
      <c r="BG356" s="1178"/>
      <c r="BH356" s="1178"/>
      <c r="BI356" s="1178"/>
      <c r="BJ356" s="1178"/>
      <c r="BK356" s="1178"/>
      <c r="BL356" s="1178"/>
      <c r="BM356" s="1178"/>
      <c r="BN356" s="1178"/>
      <c r="BO356" s="1178"/>
      <c r="BP356" s="1178"/>
      <c r="BQ356" s="1178"/>
      <c r="BR356" s="1178"/>
      <c r="BS356" s="1178"/>
      <c r="BT356" s="1178"/>
      <c r="BU356" s="1178"/>
      <c r="BV356" s="1178"/>
      <c r="BW356" s="1178"/>
      <c r="BX356" s="1178"/>
      <c r="BY356" s="1178"/>
      <c r="BZ356" s="1178"/>
      <c r="CA356" s="1178"/>
    </row>
    <row r="357" spans="1:79" ht="33.75" customHeight="1" thickBot="1">
      <c r="B357" s="1352" t="s">
        <v>811</v>
      </c>
      <c r="C357" s="1353" t="s">
        <v>812</v>
      </c>
      <c r="D357" s="1353" t="s">
        <v>813</v>
      </c>
      <c r="E357" s="1354" t="s">
        <v>814</v>
      </c>
      <c r="F357" s="1348" t="s">
        <v>815</v>
      </c>
      <c r="G357" s="1306">
        <v>0</v>
      </c>
      <c r="H357" s="1297"/>
      <c r="I357" s="1178"/>
      <c r="J357" s="1178"/>
      <c r="K357" s="1178"/>
      <c r="L357" s="1178"/>
      <c r="M357" s="1178"/>
      <c r="N357" s="1271"/>
      <c r="O357" s="1178"/>
      <c r="P357" s="1178"/>
      <c r="Q357" s="1178"/>
      <c r="R357" s="1178"/>
      <c r="S357" s="1178"/>
      <c r="T357" s="1178"/>
      <c r="U357" s="1178"/>
      <c r="V357" s="1178"/>
      <c r="W357" s="1178"/>
      <c r="X357" s="1178"/>
      <c r="Y357" s="1178"/>
      <c r="Z357" s="1178"/>
      <c r="AA357" s="1178"/>
      <c r="AB357" s="1178"/>
      <c r="AC357" s="1178"/>
      <c r="AD357" s="1178"/>
      <c r="AE357" s="1178"/>
      <c r="AF357" s="1178"/>
      <c r="AG357" s="1178"/>
      <c r="AH357" s="1178"/>
      <c r="AI357" s="1178"/>
      <c r="AJ357" s="1178"/>
      <c r="AK357" s="1178"/>
      <c r="AL357" s="1178"/>
      <c r="AM357" s="1178"/>
      <c r="AN357" s="1178"/>
      <c r="AO357" s="1178"/>
      <c r="AP357" s="1178"/>
      <c r="AQ357" s="1178"/>
      <c r="AR357" s="1178"/>
      <c r="AS357" s="1178"/>
      <c r="AT357" s="1178"/>
      <c r="AU357" s="1178"/>
      <c r="AV357" s="1178"/>
      <c r="AW357" s="1178"/>
      <c r="AX357" s="1178"/>
      <c r="AY357" s="1178"/>
      <c r="AZ357" s="1178"/>
      <c r="BA357" s="1178"/>
      <c r="BB357" s="1178"/>
      <c r="BC357" s="1178"/>
      <c r="BD357" s="1178"/>
      <c r="BE357" s="1178"/>
      <c r="BF357" s="1178"/>
      <c r="BG357" s="1178"/>
      <c r="BH357" s="1178"/>
      <c r="BI357" s="1178"/>
      <c r="BJ357" s="1178"/>
      <c r="BK357" s="1178"/>
      <c r="BL357" s="1178"/>
      <c r="BM357" s="1178"/>
      <c r="BN357" s="1178"/>
      <c r="BO357" s="1178"/>
      <c r="BP357" s="1178"/>
      <c r="BQ357" s="1178"/>
      <c r="BR357" s="1178"/>
      <c r="BS357" s="1178"/>
      <c r="BT357" s="1178"/>
      <c r="BU357" s="1178"/>
      <c r="BV357" s="1178"/>
      <c r="BW357" s="1178"/>
      <c r="BX357" s="1178"/>
      <c r="BY357" s="1178"/>
      <c r="BZ357" s="1178"/>
      <c r="CA357" s="1178"/>
    </row>
    <row r="358" spans="1:79" ht="29.25" customHeight="1" thickBot="1">
      <c r="B358" s="1381" t="s">
        <v>979</v>
      </c>
      <c r="C358" s="1382" t="s">
        <v>847</v>
      </c>
      <c r="D358" s="1383"/>
      <c r="E358" s="1384" t="s">
        <v>792</v>
      </c>
      <c r="F358" s="1349"/>
      <c r="G358" s="1342"/>
      <c r="H358" s="1342"/>
      <c r="I358" s="1343"/>
      <c r="J358" s="1178"/>
      <c r="K358" s="1178"/>
      <c r="L358" s="1178"/>
      <c r="M358" s="1178"/>
      <c r="N358" s="1271"/>
      <c r="O358" s="1178"/>
      <c r="P358" s="1178"/>
      <c r="Q358" s="1178"/>
      <c r="R358" s="1178"/>
      <c r="S358" s="1178"/>
      <c r="T358" s="1178"/>
      <c r="U358" s="1178"/>
      <c r="V358" s="1178"/>
      <c r="W358" s="1178"/>
      <c r="X358" s="1178"/>
      <c r="Y358" s="1178"/>
      <c r="Z358" s="1178"/>
      <c r="AA358" s="1178"/>
      <c r="AB358" s="1178"/>
      <c r="AC358" s="1178"/>
      <c r="AD358" s="1178"/>
      <c r="AE358" s="1178"/>
      <c r="AF358" s="1178"/>
      <c r="AG358" s="1178"/>
      <c r="AH358" s="1178"/>
      <c r="AI358" s="1178"/>
      <c r="AJ358" s="1178"/>
      <c r="AK358" s="1178"/>
      <c r="AL358" s="1178"/>
      <c r="AM358" s="1178"/>
      <c r="AN358" s="1178"/>
      <c r="AO358" s="1178"/>
      <c r="AP358" s="1178"/>
      <c r="AQ358" s="1178"/>
      <c r="AR358" s="1178"/>
      <c r="AS358" s="1178"/>
      <c r="AT358" s="1178"/>
      <c r="AU358" s="1178"/>
      <c r="AV358" s="1178"/>
      <c r="AW358" s="1178"/>
      <c r="AX358" s="1178"/>
      <c r="AY358" s="1178"/>
      <c r="AZ358" s="1178"/>
      <c r="BA358" s="1178"/>
      <c r="BB358" s="1178"/>
      <c r="BC358" s="1178"/>
      <c r="BD358" s="1178"/>
      <c r="BE358" s="1178"/>
      <c r="BF358" s="1178"/>
      <c r="BG358" s="1178"/>
      <c r="BH358" s="1178"/>
      <c r="BI358" s="1178"/>
      <c r="BJ358" s="1178"/>
      <c r="BK358" s="1178"/>
      <c r="BL358" s="1178"/>
      <c r="BM358" s="1178"/>
      <c r="BN358" s="1178"/>
      <c r="BO358" s="1178"/>
      <c r="BP358" s="1178"/>
      <c r="BQ358" s="1178"/>
      <c r="BR358" s="1178"/>
      <c r="BS358" s="1178"/>
      <c r="BT358" s="1178"/>
      <c r="BU358" s="1178"/>
      <c r="BV358" s="1178"/>
      <c r="BW358" s="1178"/>
      <c r="BX358" s="1178"/>
      <c r="BY358" s="1178"/>
      <c r="BZ358" s="1178"/>
      <c r="CA358" s="1178"/>
    </row>
    <row r="359" spans="1:79" ht="29.25" customHeight="1" thickBot="1">
      <c r="B359" s="1385" t="s">
        <v>980</v>
      </c>
      <c r="C359" s="1386">
        <v>0</v>
      </c>
      <c r="D359" s="1367">
        <v>3</v>
      </c>
      <c r="E359" s="1387">
        <v>0</v>
      </c>
      <c r="F359" s="1349"/>
      <c r="G359" s="1344"/>
      <c r="H359" s="1344"/>
      <c r="I359" s="1345"/>
      <c r="J359" s="1178"/>
      <c r="K359" s="1178"/>
      <c r="L359" s="1178"/>
      <c r="M359" s="1178"/>
      <c r="N359" s="1271"/>
      <c r="O359" s="1178"/>
      <c r="P359" s="1178"/>
      <c r="Q359" s="1178"/>
      <c r="R359" s="1178"/>
      <c r="S359" s="1178"/>
      <c r="T359" s="1178"/>
      <c r="U359" s="1178"/>
      <c r="V359" s="1178"/>
      <c r="W359" s="1178"/>
      <c r="X359" s="1178"/>
      <c r="Y359" s="1178"/>
      <c r="Z359" s="1178"/>
      <c r="AA359" s="1178"/>
      <c r="AB359" s="1178"/>
      <c r="AC359" s="1178"/>
      <c r="AD359" s="1178"/>
      <c r="AE359" s="1178"/>
      <c r="AF359" s="1178"/>
      <c r="AG359" s="1178"/>
      <c r="AH359" s="1178"/>
      <c r="AI359" s="1178"/>
      <c r="AJ359" s="1178"/>
      <c r="AK359" s="1178"/>
      <c r="AL359" s="1178"/>
      <c r="AM359" s="1178"/>
      <c r="AN359" s="1178"/>
      <c r="AO359" s="1178"/>
      <c r="AP359" s="1178"/>
      <c r="AQ359" s="1178"/>
      <c r="AR359" s="1178"/>
      <c r="AS359" s="1178"/>
      <c r="AT359" s="1178"/>
      <c r="AU359" s="1178"/>
      <c r="AV359" s="1178"/>
      <c r="AW359" s="1178"/>
      <c r="AX359" s="1178"/>
      <c r="AY359" s="1178"/>
      <c r="AZ359" s="1178"/>
      <c r="BA359" s="1178"/>
      <c r="BB359" s="1178"/>
      <c r="BC359" s="1178"/>
      <c r="BD359" s="1178"/>
      <c r="BE359" s="1178"/>
      <c r="BF359" s="1178"/>
      <c r="BG359" s="1178"/>
      <c r="BH359" s="1178"/>
      <c r="BI359" s="1178"/>
      <c r="BJ359" s="1178"/>
      <c r="BK359" s="1178"/>
      <c r="BL359" s="1178"/>
      <c r="BM359" s="1178"/>
      <c r="BN359" s="1178"/>
      <c r="BO359" s="1178"/>
      <c r="BP359" s="1178"/>
      <c r="BQ359" s="1178"/>
      <c r="BR359" s="1178"/>
      <c r="BS359" s="1178"/>
      <c r="BT359" s="1178"/>
      <c r="BU359" s="1178"/>
      <c r="BV359" s="1178"/>
      <c r="BW359" s="1178"/>
      <c r="BX359" s="1178"/>
      <c r="BY359" s="1178"/>
      <c r="BZ359" s="1178"/>
      <c r="CA359" s="1178"/>
    </row>
    <row r="360" spans="1:79" ht="29.25" customHeight="1" thickBot="1">
      <c r="B360" s="1365" t="s">
        <v>981</v>
      </c>
      <c r="C360" s="1388">
        <v>1</v>
      </c>
      <c r="D360" s="1371">
        <v>3</v>
      </c>
      <c r="E360" s="1389">
        <v>3</v>
      </c>
      <c r="F360" s="1349"/>
      <c r="G360" s="1344"/>
      <c r="H360" s="1344"/>
      <c r="I360" s="1345"/>
      <c r="J360" s="1178"/>
      <c r="K360" s="1178"/>
      <c r="L360" s="1178"/>
      <c r="M360" s="1178"/>
      <c r="N360" s="1271"/>
      <c r="O360" s="1178"/>
      <c r="P360" s="1178"/>
      <c r="Q360" s="1178"/>
      <c r="R360" s="1178"/>
      <c r="S360" s="1178"/>
      <c r="T360" s="1178"/>
      <c r="U360" s="1178"/>
      <c r="V360" s="1178"/>
      <c r="W360" s="1178"/>
      <c r="X360" s="1178"/>
      <c r="Y360" s="1178"/>
      <c r="Z360" s="1178"/>
      <c r="AA360" s="1178"/>
      <c r="AB360" s="1178"/>
      <c r="AC360" s="1178"/>
      <c r="AD360" s="1178"/>
      <c r="AE360" s="1178"/>
      <c r="AF360" s="1178"/>
      <c r="AG360" s="1178"/>
      <c r="AH360" s="1178"/>
      <c r="AI360" s="1178"/>
      <c r="AJ360" s="1178"/>
      <c r="AK360" s="1178"/>
      <c r="AL360" s="1178"/>
      <c r="AM360" s="1178"/>
      <c r="AN360" s="1178"/>
      <c r="AO360" s="1178"/>
      <c r="AP360" s="1178"/>
      <c r="AQ360" s="1178"/>
      <c r="AR360" s="1178"/>
      <c r="AS360" s="1178"/>
      <c r="AT360" s="1178"/>
      <c r="AU360" s="1178"/>
      <c r="AV360" s="1178"/>
      <c r="AW360" s="1178"/>
      <c r="AX360" s="1178"/>
      <c r="AY360" s="1178"/>
      <c r="AZ360" s="1178"/>
      <c r="BA360" s="1178"/>
      <c r="BB360" s="1178"/>
      <c r="BC360" s="1178"/>
      <c r="BD360" s="1178"/>
      <c r="BE360" s="1178"/>
      <c r="BF360" s="1178"/>
      <c r="BG360" s="1178"/>
      <c r="BH360" s="1178"/>
      <c r="BI360" s="1178"/>
      <c r="BJ360" s="1178"/>
      <c r="BK360" s="1178"/>
      <c r="BL360" s="1178"/>
      <c r="BM360" s="1178"/>
      <c r="BN360" s="1178"/>
      <c r="BO360" s="1178"/>
      <c r="BP360" s="1178"/>
      <c r="BQ360" s="1178"/>
      <c r="BR360" s="1178"/>
      <c r="BS360" s="1178"/>
      <c r="BT360" s="1178"/>
      <c r="BU360" s="1178"/>
      <c r="BV360" s="1178"/>
      <c r="BW360" s="1178"/>
      <c r="BX360" s="1178"/>
      <c r="BY360" s="1178"/>
      <c r="BZ360" s="1178"/>
      <c r="CA360" s="1178"/>
    </row>
    <row r="361" spans="1:79" ht="29.25" customHeight="1" thickBot="1">
      <c r="B361" s="1369" t="s">
        <v>982</v>
      </c>
      <c r="C361" s="1386">
        <v>2</v>
      </c>
      <c r="D361" s="1373">
        <v>3</v>
      </c>
      <c r="E361" s="1387">
        <v>6</v>
      </c>
      <c r="F361" s="1350"/>
      <c r="G361" s="1346"/>
      <c r="H361" s="1346"/>
      <c r="I361" s="1347"/>
      <c r="J361" s="1178"/>
      <c r="K361" s="1178"/>
      <c r="L361" s="1178"/>
      <c r="M361" s="1178"/>
      <c r="N361" s="1271"/>
      <c r="O361" s="1178"/>
      <c r="P361" s="1178"/>
      <c r="Q361" s="1178"/>
      <c r="R361" s="1178"/>
      <c r="S361" s="1178"/>
      <c r="T361" s="1178"/>
      <c r="U361" s="1178"/>
      <c r="V361" s="1178"/>
      <c r="W361" s="1178"/>
      <c r="X361" s="1178"/>
      <c r="Y361" s="1178"/>
      <c r="Z361" s="1178"/>
      <c r="AA361" s="1178"/>
      <c r="AB361" s="1178"/>
      <c r="AC361" s="1178"/>
      <c r="AD361" s="1178"/>
      <c r="AE361" s="1178"/>
      <c r="AF361" s="1178"/>
      <c r="AG361" s="1178"/>
      <c r="AH361" s="1178"/>
      <c r="AI361" s="1178"/>
      <c r="AJ361" s="1178"/>
      <c r="AK361" s="1178"/>
      <c r="AL361" s="1178"/>
      <c r="AM361" s="1178"/>
      <c r="AN361" s="1178"/>
      <c r="AO361" s="1178"/>
      <c r="AP361" s="1178"/>
      <c r="AQ361" s="1178"/>
      <c r="AR361" s="1178"/>
      <c r="AS361" s="1178"/>
      <c r="AT361" s="1178"/>
      <c r="AU361" s="1178"/>
      <c r="AV361" s="1178"/>
      <c r="AW361" s="1178"/>
      <c r="AX361" s="1178"/>
      <c r="AY361" s="1178"/>
      <c r="AZ361" s="1178"/>
      <c r="BA361" s="1178"/>
      <c r="BB361" s="1178"/>
      <c r="BC361" s="1178"/>
      <c r="BD361" s="1178"/>
      <c r="BE361" s="1178"/>
      <c r="BF361" s="1178"/>
      <c r="BG361" s="1178"/>
      <c r="BH361" s="1178"/>
      <c r="BI361" s="1178"/>
      <c r="BJ361" s="1178"/>
      <c r="BK361" s="1178"/>
      <c r="BL361" s="1178"/>
      <c r="BM361" s="1178"/>
      <c r="BN361" s="1178"/>
      <c r="BO361" s="1178"/>
      <c r="BP361" s="1178"/>
      <c r="BQ361" s="1178"/>
      <c r="BR361" s="1178"/>
      <c r="BS361" s="1178"/>
      <c r="BT361" s="1178"/>
      <c r="BU361" s="1178"/>
      <c r="BV361" s="1178"/>
      <c r="BW361" s="1178"/>
      <c r="BX361" s="1178"/>
      <c r="BY361" s="1178"/>
      <c r="BZ361" s="1178"/>
      <c r="CA361" s="1178"/>
    </row>
    <row r="362" spans="1:79" ht="11.25" customHeight="1">
      <c r="B362" s="1293"/>
      <c r="C362" s="1134"/>
      <c r="D362" s="1134"/>
      <c r="E362" s="1134"/>
      <c r="F362" s="1376"/>
      <c r="I362" s="1178"/>
      <c r="J362" s="1178"/>
      <c r="K362" s="1178"/>
      <c r="L362" s="1178"/>
      <c r="M362" s="1178"/>
      <c r="N362" s="1271"/>
      <c r="O362" s="1178"/>
      <c r="P362" s="1178"/>
      <c r="Q362" s="1178"/>
      <c r="R362" s="1178"/>
      <c r="S362" s="1178"/>
      <c r="T362" s="1178"/>
      <c r="U362" s="1178"/>
      <c r="V362" s="1178"/>
      <c r="W362" s="1178"/>
      <c r="X362" s="1178"/>
      <c r="Y362" s="1178"/>
      <c r="Z362" s="1178"/>
      <c r="AA362" s="1178"/>
      <c r="AB362" s="1178"/>
      <c r="AC362" s="1178"/>
      <c r="AD362" s="1178"/>
      <c r="AE362" s="1178"/>
      <c r="AF362" s="1178"/>
      <c r="AG362" s="1178"/>
      <c r="AH362" s="1178"/>
      <c r="AI362" s="1178"/>
      <c r="AJ362" s="1178"/>
      <c r="AK362" s="1178"/>
      <c r="AL362" s="1178"/>
      <c r="AM362" s="1178"/>
      <c r="AN362" s="1178"/>
      <c r="AO362" s="1178"/>
      <c r="AP362" s="1178"/>
      <c r="AQ362" s="1178"/>
      <c r="AR362" s="1178"/>
      <c r="AS362" s="1178"/>
      <c r="AT362" s="1178"/>
      <c r="AU362" s="1178"/>
      <c r="AV362" s="1178"/>
      <c r="AW362" s="1178"/>
      <c r="AX362" s="1178"/>
      <c r="AY362" s="1178"/>
      <c r="AZ362" s="1178"/>
      <c r="BA362" s="1178"/>
      <c r="BB362" s="1178"/>
      <c r="BC362" s="1178"/>
      <c r="BD362" s="1178"/>
      <c r="BE362" s="1178"/>
      <c r="BF362" s="1178"/>
      <c r="BG362" s="1178"/>
      <c r="BH362" s="1178"/>
      <c r="BI362" s="1178"/>
      <c r="BJ362" s="1178"/>
      <c r="BK362" s="1178"/>
      <c r="BL362" s="1178"/>
      <c r="BM362" s="1178"/>
      <c r="BN362" s="1178"/>
      <c r="BO362" s="1178"/>
      <c r="BP362" s="1178"/>
      <c r="BQ362" s="1178"/>
      <c r="BR362" s="1178"/>
      <c r="BS362" s="1178"/>
      <c r="BT362" s="1178"/>
      <c r="BU362" s="1178"/>
      <c r="BV362" s="1178"/>
      <c r="BW362" s="1178"/>
      <c r="BX362" s="1178"/>
      <c r="BY362" s="1178"/>
      <c r="BZ362" s="1178"/>
      <c r="CA362" s="1178"/>
    </row>
    <row r="363" spans="1:79" ht="18" customHeight="1">
      <c r="A363" s="1253">
        <v>37</v>
      </c>
      <c r="B363" s="1293" t="s">
        <v>983</v>
      </c>
      <c r="C363" s="1294"/>
      <c r="D363" s="1294"/>
      <c r="E363" s="1294"/>
      <c r="F363" s="1376"/>
      <c r="G363" s="1297"/>
      <c r="H363" s="1297"/>
      <c r="I363" s="1178"/>
      <c r="J363" s="1178"/>
      <c r="K363" s="1178"/>
      <c r="L363" s="1178"/>
      <c r="M363" s="1178"/>
      <c r="N363" s="1271"/>
      <c r="O363" s="1178"/>
      <c r="P363" s="1178"/>
      <c r="Q363" s="1178"/>
      <c r="R363" s="1178"/>
      <c r="S363" s="1178"/>
      <c r="T363" s="1178"/>
      <c r="U363" s="1178"/>
      <c r="V363" s="1178"/>
      <c r="W363" s="1178"/>
      <c r="X363" s="1178"/>
      <c r="Y363" s="1178"/>
      <c r="Z363" s="1178"/>
      <c r="AA363" s="1178"/>
      <c r="AB363" s="1178"/>
      <c r="AC363" s="1178"/>
      <c r="AD363" s="1178"/>
      <c r="AE363" s="1178"/>
      <c r="AF363" s="1178"/>
      <c r="AG363" s="1178"/>
      <c r="AH363" s="1178"/>
      <c r="AI363" s="1178"/>
      <c r="AJ363" s="1178"/>
      <c r="AK363" s="1178"/>
      <c r="AL363" s="1178"/>
      <c r="AM363" s="1178"/>
      <c r="AN363" s="1178"/>
      <c r="AO363" s="1178"/>
      <c r="AP363" s="1178"/>
      <c r="AQ363" s="1178"/>
      <c r="AR363" s="1178"/>
      <c r="AS363" s="1178"/>
      <c r="AT363" s="1178"/>
      <c r="AU363" s="1178"/>
      <c r="AV363" s="1178"/>
      <c r="AW363" s="1178"/>
      <c r="AX363" s="1178"/>
      <c r="AY363" s="1178"/>
      <c r="AZ363" s="1178"/>
      <c r="BA363" s="1178"/>
      <c r="BB363" s="1178"/>
      <c r="BC363" s="1178"/>
      <c r="BD363" s="1178"/>
      <c r="BE363" s="1178"/>
      <c r="BF363" s="1178"/>
      <c r="BG363" s="1178"/>
      <c r="BH363" s="1178"/>
      <c r="BI363" s="1178"/>
      <c r="BJ363" s="1178"/>
      <c r="BK363" s="1178"/>
      <c r="BL363" s="1178"/>
      <c r="BM363" s="1178"/>
      <c r="BN363" s="1178"/>
      <c r="BO363" s="1178"/>
      <c r="BP363" s="1178"/>
      <c r="BQ363" s="1178"/>
      <c r="BR363" s="1178"/>
      <c r="BS363" s="1178"/>
      <c r="BT363" s="1178"/>
      <c r="BU363" s="1178"/>
      <c r="BV363" s="1178"/>
      <c r="BW363" s="1178"/>
      <c r="BX363" s="1178"/>
      <c r="BY363" s="1178"/>
      <c r="BZ363" s="1178"/>
      <c r="CA363" s="1178"/>
    </row>
    <row r="364" spans="1:79" ht="35.25" customHeight="1">
      <c r="B364" s="1298" t="s">
        <v>984</v>
      </c>
      <c r="C364" s="1299"/>
      <c r="D364" s="1299"/>
      <c r="E364" s="1300"/>
      <c r="F364" s="1376"/>
      <c r="G364" s="1297"/>
      <c r="H364" s="1297"/>
      <c r="I364" s="1178"/>
      <c r="J364" s="1178"/>
      <c r="K364" s="1178"/>
      <c r="L364" s="1178"/>
      <c r="M364" s="1178"/>
      <c r="N364" s="1271"/>
      <c r="O364" s="1178"/>
      <c r="P364" s="1178"/>
      <c r="Q364" s="1178"/>
      <c r="R364" s="1178"/>
      <c r="S364" s="1178"/>
      <c r="T364" s="1178"/>
      <c r="U364" s="1178"/>
      <c r="V364" s="1178"/>
      <c r="W364" s="1178"/>
      <c r="X364" s="1178"/>
      <c r="Y364" s="1178"/>
      <c r="Z364" s="1178"/>
      <c r="AA364" s="1178"/>
      <c r="AB364" s="1178"/>
      <c r="AC364" s="1178"/>
      <c r="AD364" s="1178"/>
      <c r="AE364" s="1178"/>
      <c r="AF364" s="1178"/>
      <c r="AG364" s="1178"/>
      <c r="AH364" s="1178"/>
      <c r="AI364" s="1178"/>
      <c r="AJ364" s="1178"/>
      <c r="AK364" s="1178"/>
      <c r="AL364" s="1178"/>
      <c r="AM364" s="1178"/>
      <c r="AN364" s="1178"/>
      <c r="AO364" s="1178"/>
      <c r="AP364" s="1178"/>
      <c r="AQ364" s="1178"/>
      <c r="AR364" s="1178"/>
      <c r="AS364" s="1178"/>
      <c r="AT364" s="1178"/>
      <c r="AU364" s="1178"/>
      <c r="AV364" s="1178"/>
      <c r="AW364" s="1178"/>
      <c r="AX364" s="1178"/>
      <c r="AY364" s="1178"/>
      <c r="AZ364" s="1178"/>
      <c r="BA364" s="1178"/>
      <c r="BB364" s="1178"/>
      <c r="BC364" s="1178"/>
      <c r="BD364" s="1178"/>
      <c r="BE364" s="1178"/>
      <c r="BF364" s="1178"/>
      <c r="BG364" s="1178"/>
      <c r="BH364" s="1178"/>
      <c r="BI364" s="1178"/>
      <c r="BJ364" s="1178"/>
      <c r="BK364" s="1178"/>
      <c r="BL364" s="1178"/>
      <c r="BM364" s="1178"/>
      <c r="BN364" s="1178"/>
      <c r="BO364" s="1178"/>
      <c r="BP364" s="1178"/>
      <c r="BQ364" s="1178"/>
      <c r="BR364" s="1178"/>
      <c r="BS364" s="1178"/>
      <c r="BT364" s="1178"/>
      <c r="BU364" s="1178"/>
      <c r="BV364" s="1178"/>
      <c r="BW364" s="1178"/>
      <c r="BX364" s="1178"/>
      <c r="BY364" s="1178"/>
      <c r="BZ364" s="1178"/>
      <c r="CA364" s="1178"/>
    </row>
    <row r="365" spans="1:79" ht="16.5" customHeight="1" thickBot="1">
      <c r="B365" s="1293" t="s">
        <v>810</v>
      </c>
      <c r="C365" s="1301"/>
      <c r="F365" s="1376"/>
      <c r="G365" s="1297"/>
      <c r="H365" s="1297"/>
      <c r="I365" s="1178"/>
      <c r="J365" s="1178"/>
      <c r="K365" s="1178"/>
      <c r="L365" s="1178"/>
      <c r="M365" s="1178"/>
      <c r="N365" s="1271"/>
      <c r="O365" s="1178"/>
      <c r="P365" s="1178"/>
      <c r="Q365" s="1178"/>
      <c r="R365" s="1178"/>
      <c r="S365" s="1178"/>
      <c r="T365" s="1178"/>
      <c r="U365" s="1178"/>
      <c r="V365" s="1178"/>
      <c r="W365" s="1178"/>
      <c r="X365" s="1178"/>
      <c r="Y365" s="1178"/>
      <c r="Z365" s="1178"/>
      <c r="AA365" s="1178"/>
      <c r="AB365" s="1178"/>
      <c r="AC365" s="1178"/>
      <c r="AD365" s="1178"/>
      <c r="AE365" s="1178"/>
      <c r="AF365" s="1178"/>
      <c r="AG365" s="1178"/>
      <c r="AH365" s="1178"/>
      <c r="AI365" s="1178"/>
      <c r="AJ365" s="1178"/>
      <c r="AK365" s="1178"/>
      <c r="AL365" s="1178"/>
      <c r="AM365" s="1178"/>
      <c r="AN365" s="1178"/>
      <c r="AO365" s="1178"/>
      <c r="AP365" s="1178"/>
      <c r="AQ365" s="1178"/>
      <c r="AR365" s="1178"/>
      <c r="AS365" s="1178"/>
      <c r="AT365" s="1178"/>
      <c r="AU365" s="1178"/>
      <c r="AV365" s="1178"/>
      <c r="AW365" s="1178"/>
      <c r="AX365" s="1178"/>
      <c r="AY365" s="1178"/>
      <c r="AZ365" s="1178"/>
      <c r="BA365" s="1178"/>
      <c r="BB365" s="1178"/>
      <c r="BC365" s="1178"/>
      <c r="BD365" s="1178"/>
      <c r="BE365" s="1178"/>
      <c r="BF365" s="1178"/>
      <c r="BG365" s="1178"/>
      <c r="BH365" s="1178"/>
      <c r="BI365" s="1178"/>
      <c r="BJ365" s="1178"/>
      <c r="BK365" s="1178"/>
      <c r="BL365" s="1178"/>
      <c r="BM365" s="1178"/>
      <c r="BN365" s="1178"/>
      <c r="BO365" s="1178"/>
      <c r="BP365" s="1178"/>
      <c r="BQ365" s="1178"/>
      <c r="BR365" s="1178"/>
      <c r="BS365" s="1178"/>
      <c r="BT365" s="1178"/>
      <c r="BU365" s="1178"/>
      <c r="BV365" s="1178"/>
      <c r="BW365" s="1178"/>
      <c r="BX365" s="1178"/>
      <c r="BY365" s="1178"/>
      <c r="BZ365" s="1178"/>
      <c r="CA365" s="1178"/>
    </row>
    <row r="366" spans="1:79" ht="33.75" customHeight="1" thickBot="1">
      <c r="B366" s="1390" t="s">
        <v>811</v>
      </c>
      <c r="C366" s="1391" t="s">
        <v>812</v>
      </c>
      <c r="D366" s="1391" t="s">
        <v>813</v>
      </c>
      <c r="E366" s="1392" t="s">
        <v>814</v>
      </c>
      <c r="F366" s="1348" t="s">
        <v>815</v>
      </c>
      <c r="G366" s="1341">
        <v>3</v>
      </c>
      <c r="H366" s="1297"/>
      <c r="I366" s="1178"/>
      <c r="J366" s="1178"/>
      <c r="K366" s="1178"/>
      <c r="L366" s="1178"/>
      <c r="M366" s="1178"/>
      <c r="N366" s="1271"/>
      <c r="O366" s="1178"/>
      <c r="P366" s="1178"/>
      <c r="Q366" s="1178"/>
      <c r="R366" s="1178"/>
      <c r="S366" s="1178"/>
      <c r="T366" s="1178"/>
      <c r="U366" s="1178"/>
      <c r="V366" s="1178"/>
      <c r="W366" s="1178"/>
      <c r="X366" s="1178"/>
      <c r="Y366" s="1178"/>
      <c r="Z366" s="1178"/>
      <c r="AA366" s="1178"/>
      <c r="AB366" s="1178"/>
      <c r="AC366" s="1178"/>
      <c r="AD366" s="1178"/>
      <c r="AE366" s="1178"/>
      <c r="AF366" s="1178"/>
      <c r="AG366" s="1178"/>
      <c r="AH366" s="1178"/>
      <c r="AI366" s="1178"/>
      <c r="AJ366" s="1178"/>
      <c r="AK366" s="1178"/>
      <c r="AL366" s="1178"/>
      <c r="AM366" s="1178"/>
      <c r="AN366" s="1178"/>
      <c r="AO366" s="1178"/>
      <c r="AP366" s="1178"/>
      <c r="AQ366" s="1178"/>
      <c r="AR366" s="1178"/>
      <c r="AS366" s="1178"/>
      <c r="AT366" s="1178"/>
      <c r="AU366" s="1178"/>
      <c r="AV366" s="1178"/>
      <c r="AW366" s="1178"/>
      <c r="AX366" s="1178"/>
      <c r="AY366" s="1178"/>
      <c r="AZ366" s="1178"/>
      <c r="BA366" s="1178"/>
      <c r="BB366" s="1178"/>
      <c r="BC366" s="1178"/>
      <c r="BD366" s="1178"/>
      <c r="BE366" s="1178"/>
      <c r="BF366" s="1178"/>
      <c r="BG366" s="1178"/>
      <c r="BH366" s="1178"/>
      <c r="BI366" s="1178"/>
      <c r="BJ366" s="1178"/>
      <c r="BK366" s="1178"/>
      <c r="BL366" s="1178"/>
      <c r="BM366" s="1178"/>
      <c r="BN366" s="1178"/>
      <c r="BO366" s="1178"/>
      <c r="BP366" s="1178"/>
      <c r="BQ366" s="1178"/>
      <c r="BR366" s="1178"/>
      <c r="BS366" s="1178"/>
      <c r="BT366" s="1178"/>
      <c r="BU366" s="1178"/>
      <c r="BV366" s="1178"/>
      <c r="BW366" s="1178"/>
      <c r="BX366" s="1178"/>
      <c r="BY366" s="1178"/>
      <c r="BZ366" s="1178"/>
      <c r="CA366" s="1178"/>
    </row>
    <row r="367" spans="1:79" ht="25.5" customHeight="1">
      <c r="B367" s="1393" t="s">
        <v>985</v>
      </c>
      <c r="C367" s="1394" t="s">
        <v>847</v>
      </c>
      <c r="D367" s="1394"/>
      <c r="E367" s="1395" t="s">
        <v>792</v>
      </c>
      <c r="F367" s="1349"/>
      <c r="G367" s="1342"/>
      <c r="H367" s="1342"/>
      <c r="I367" s="1343"/>
      <c r="J367" s="1178"/>
      <c r="K367" s="1178"/>
      <c r="L367" s="1178"/>
      <c r="M367" s="1178"/>
      <c r="N367" s="1271"/>
      <c r="O367" s="1178"/>
      <c r="P367" s="1178"/>
      <c r="Q367" s="1178"/>
      <c r="R367" s="1178"/>
      <c r="S367" s="1178"/>
      <c r="T367" s="1178"/>
      <c r="U367" s="1178"/>
      <c r="V367" s="1178"/>
      <c r="W367" s="1178"/>
      <c r="X367" s="1178"/>
      <c r="Y367" s="1178"/>
      <c r="Z367" s="1178"/>
      <c r="AA367" s="1178"/>
      <c r="AB367" s="1178"/>
      <c r="AC367" s="1178"/>
      <c r="AD367" s="1178"/>
      <c r="AE367" s="1178"/>
      <c r="AF367" s="1178"/>
      <c r="AG367" s="1178"/>
      <c r="AH367" s="1178"/>
      <c r="AI367" s="1178"/>
      <c r="AJ367" s="1178"/>
      <c r="AK367" s="1178"/>
      <c r="AL367" s="1178"/>
      <c r="AM367" s="1178"/>
      <c r="AN367" s="1178"/>
      <c r="AO367" s="1178"/>
      <c r="AP367" s="1178"/>
      <c r="AQ367" s="1178"/>
      <c r="AR367" s="1178"/>
      <c r="AS367" s="1178"/>
      <c r="AT367" s="1178"/>
      <c r="AU367" s="1178"/>
      <c r="AV367" s="1178"/>
      <c r="AW367" s="1178"/>
      <c r="AX367" s="1178"/>
      <c r="AY367" s="1178"/>
      <c r="AZ367" s="1178"/>
      <c r="BA367" s="1178"/>
      <c r="BB367" s="1178"/>
      <c r="BC367" s="1178"/>
      <c r="BD367" s="1178"/>
      <c r="BE367" s="1178"/>
      <c r="BF367" s="1178"/>
      <c r="BG367" s="1178"/>
      <c r="BH367" s="1178"/>
      <c r="BI367" s="1178"/>
      <c r="BJ367" s="1178"/>
      <c r="BK367" s="1178"/>
      <c r="BL367" s="1178"/>
      <c r="BM367" s="1178"/>
      <c r="BN367" s="1178"/>
      <c r="BO367" s="1178"/>
      <c r="BP367" s="1178"/>
      <c r="BQ367" s="1178"/>
      <c r="BR367" s="1178"/>
      <c r="BS367" s="1178"/>
      <c r="BT367" s="1178"/>
      <c r="BU367" s="1178"/>
      <c r="BV367" s="1178"/>
      <c r="BW367" s="1178"/>
      <c r="BX367" s="1178"/>
      <c r="BY367" s="1178"/>
      <c r="BZ367" s="1178"/>
      <c r="CA367" s="1178"/>
    </row>
    <row r="368" spans="1:79" ht="25.5" customHeight="1">
      <c r="B368" s="1323" t="s">
        <v>986</v>
      </c>
      <c r="C368" s="1396">
        <v>1</v>
      </c>
      <c r="D368" s="1325">
        <v>3</v>
      </c>
      <c r="E368" s="1326">
        <v>3</v>
      </c>
      <c r="F368" s="1349"/>
      <c r="G368" s="1344"/>
      <c r="H368" s="1344"/>
      <c r="I368" s="1345"/>
      <c r="J368" s="1178"/>
      <c r="K368" s="1178"/>
      <c r="L368" s="1178"/>
      <c r="M368" s="1178"/>
      <c r="N368" s="1271"/>
      <c r="O368" s="1178"/>
      <c r="P368" s="1178"/>
      <c r="Q368" s="1178"/>
      <c r="R368" s="1178"/>
      <c r="S368" s="1178"/>
      <c r="T368" s="1178"/>
      <c r="U368" s="1178"/>
      <c r="V368" s="1178"/>
      <c r="W368" s="1178"/>
      <c r="X368" s="1178"/>
      <c r="Y368" s="1178"/>
      <c r="Z368" s="1178"/>
      <c r="AA368" s="1178"/>
      <c r="AB368" s="1178"/>
      <c r="AC368" s="1178"/>
      <c r="AD368" s="1178"/>
      <c r="AE368" s="1178"/>
      <c r="AF368" s="1178"/>
      <c r="AG368" s="1178"/>
      <c r="AH368" s="1178"/>
      <c r="AI368" s="1178"/>
      <c r="AJ368" s="1178"/>
      <c r="AK368" s="1178"/>
      <c r="AL368" s="1178"/>
      <c r="AM368" s="1178"/>
      <c r="AN368" s="1178"/>
      <c r="AO368" s="1178"/>
      <c r="AP368" s="1178"/>
      <c r="AQ368" s="1178"/>
      <c r="AR368" s="1178"/>
      <c r="AS368" s="1178"/>
      <c r="AT368" s="1178"/>
      <c r="AU368" s="1178"/>
      <c r="AV368" s="1178"/>
      <c r="AW368" s="1178"/>
      <c r="AX368" s="1178"/>
      <c r="AY368" s="1178"/>
      <c r="AZ368" s="1178"/>
      <c r="BA368" s="1178"/>
      <c r="BB368" s="1178"/>
      <c r="BC368" s="1178"/>
      <c r="BD368" s="1178"/>
      <c r="BE368" s="1178"/>
      <c r="BF368" s="1178"/>
      <c r="BG368" s="1178"/>
      <c r="BH368" s="1178"/>
      <c r="BI368" s="1178"/>
      <c r="BJ368" s="1178"/>
      <c r="BK368" s="1178"/>
      <c r="BL368" s="1178"/>
      <c r="BM368" s="1178"/>
      <c r="BN368" s="1178"/>
      <c r="BO368" s="1178"/>
      <c r="BP368" s="1178"/>
      <c r="BQ368" s="1178"/>
      <c r="BR368" s="1178"/>
      <c r="BS368" s="1178"/>
      <c r="BT368" s="1178"/>
      <c r="BU368" s="1178"/>
      <c r="BV368" s="1178"/>
      <c r="BW368" s="1178"/>
      <c r="BX368" s="1178"/>
      <c r="BY368" s="1178"/>
      <c r="BZ368" s="1178"/>
      <c r="CA368" s="1178"/>
    </row>
    <row r="369" spans="1:79" ht="25.5" customHeight="1" thickBot="1">
      <c r="B369" s="1329" t="s">
        <v>987</v>
      </c>
      <c r="C369" s="1358">
        <v>2</v>
      </c>
      <c r="D369" s="1331">
        <v>3</v>
      </c>
      <c r="E369" s="1332">
        <v>6</v>
      </c>
      <c r="F369" s="1350"/>
      <c r="G369" s="1346"/>
      <c r="H369" s="1346"/>
      <c r="I369" s="1347"/>
      <c r="J369" s="1178"/>
      <c r="K369" s="1178"/>
      <c r="L369" s="1178"/>
      <c r="M369" s="1178"/>
      <c r="N369" s="1271"/>
      <c r="O369" s="1178"/>
      <c r="P369" s="1178"/>
      <c r="Q369" s="1178"/>
      <c r="R369" s="1178"/>
      <c r="S369" s="1178"/>
      <c r="T369" s="1178"/>
      <c r="U369" s="1178"/>
      <c r="V369" s="1178"/>
      <c r="W369" s="1178"/>
      <c r="X369" s="1178"/>
      <c r="Y369" s="1178"/>
      <c r="Z369" s="1178"/>
      <c r="AA369" s="1178"/>
      <c r="AB369" s="1178"/>
      <c r="AC369" s="1178"/>
      <c r="AD369" s="1178"/>
      <c r="AE369" s="1178"/>
      <c r="AF369" s="1178"/>
      <c r="AG369" s="1178"/>
      <c r="AH369" s="1178"/>
      <c r="AI369" s="1178"/>
      <c r="AJ369" s="1178"/>
      <c r="AK369" s="1178"/>
      <c r="AL369" s="1178"/>
      <c r="AM369" s="1178"/>
      <c r="AN369" s="1178"/>
      <c r="AO369" s="1178"/>
      <c r="AP369" s="1178"/>
      <c r="AQ369" s="1178"/>
      <c r="AR369" s="1178"/>
      <c r="AS369" s="1178"/>
      <c r="AT369" s="1178"/>
      <c r="AU369" s="1178"/>
      <c r="AV369" s="1178"/>
      <c r="AW369" s="1178"/>
      <c r="AX369" s="1178"/>
      <c r="AY369" s="1178"/>
      <c r="AZ369" s="1178"/>
      <c r="BA369" s="1178"/>
      <c r="BB369" s="1178"/>
      <c r="BC369" s="1178"/>
      <c r="BD369" s="1178"/>
      <c r="BE369" s="1178"/>
      <c r="BF369" s="1178"/>
      <c r="BG369" s="1178"/>
      <c r="BH369" s="1178"/>
      <c r="BI369" s="1178"/>
      <c r="BJ369" s="1178"/>
      <c r="BK369" s="1178"/>
      <c r="BL369" s="1178"/>
      <c r="BM369" s="1178"/>
      <c r="BN369" s="1178"/>
      <c r="BO369" s="1178"/>
      <c r="BP369" s="1178"/>
      <c r="BQ369" s="1178"/>
      <c r="BR369" s="1178"/>
      <c r="BS369" s="1178"/>
      <c r="BT369" s="1178"/>
      <c r="BU369" s="1178"/>
      <c r="BV369" s="1178"/>
      <c r="BW369" s="1178"/>
      <c r="BX369" s="1178"/>
      <c r="BY369" s="1178"/>
      <c r="BZ369" s="1178"/>
      <c r="CA369" s="1178"/>
    </row>
    <row r="370" spans="1:79">
      <c r="B370" s="1339"/>
      <c r="C370" s="1397"/>
      <c r="D370" s="1397"/>
      <c r="E370" s="1397"/>
      <c r="F370" s="1376"/>
      <c r="I370" s="1178"/>
      <c r="J370" s="1178"/>
      <c r="K370" s="1178"/>
      <c r="L370" s="1178"/>
      <c r="M370" s="1178"/>
      <c r="N370" s="1271"/>
      <c r="O370" s="1178"/>
      <c r="P370" s="1178"/>
      <c r="Q370" s="1178"/>
      <c r="R370" s="1178"/>
      <c r="S370" s="1178"/>
      <c r="T370" s="1178"/>
      <c r="U370" s="1178"/>
      <c r="V370" s="1178"/>
      <c r="W370" s="1178"/>
      <c r="X370" s="1178"/>
      <c r="Y370" s="1178"/>
      <c r="Z370" s="1178"/>
      <c r="AA370" s="1178"/>
      <c r="AB370" s="1178"/>
      <c r="AC370" s="1178"/>
      <c r="AD370" s="1178"/>
      <c r="AE370" s="1178"/>
      <c r="AF370" s="1178"/>
      <c r="AG370" s="1178"/>
      <c r="AH370" s="1178"/>
      <c r="AI370" s="1178"/>
      <c r="AJ370" s="1178"/>
      <c r="AK370" s="1178"/>
      <c r="AL370" s="1178"/>
      <c r="AM370" s="1178"/>
      <c r="AN370" s="1178"/>
      <c r="AO370" s="1178"/>
      <c r="AP370" s="1178"/>
      <c r="AQ370" s="1178"/>
      <c r="AR370" s="1178"/>
      <c r="AS370" s="1178"/>
      <c r="AT370" s="1178"/>
      <c r="AU370" s="1178"/>
      <c r="AV370" s="1178"/>
      <c r="AW370" s="1178"/>
      <c r="AX370" s="1178"/>
      <c r="AY370" s="1178"/>
      <c r="AZ370" s="1178"/>
      <c r="BA370" s="1178"/>
      <c r="BB370" s="1178"/>
      <c r="BC370" s="1178"/>
      <c r="BD370" s="1178"/>
      <c r="BE370" s="1178"/>
      <c r="BF370" s="1178"/>
      <c r="BG370" s="1178"/>
      <c r="BH370" s="1178"/>
      <c r="BI370" s="1178"/>
      <c r="BJ370" s="1178"/>
      <c r="BK370" s="1178"/>
      <c r="BL370" s="1178"/>
      <c r="BM370" s="1178"/>
      <c r="BN370" s="1178"/>
      <c r="BO370" s="1178"/>
      <c r="BP370" s="1178"/>
      <c r="BQ370" s="1178"/>
      <c r="BR370" s="1178"/>
      <c r="BS370" s="1178"/>
      <c r="BT370" s="1178"/>
      <c r="BU370" s="1178"/>
      <c r="BV370" s="1178"/>
      <c r="BW370" s="1178"/>
      <c r="BX370" s="1178"/>
      <c r="BY370" s="1178"/>
      <c r="BZ370" s="1178"/>
      <c r="CA370" s="1178"/>
    </row>
    <row r="371" spans="1:79" ht="18" customHeight="1">
      <c r="A371" s="1253">
        <v>38</v>
      </c>
      <c r="B371" s="1293" t="s">
        <v>988</v>
      </c>
      <c r="C371" s="1294"/>
      <c r="D371" s="1294"/>
      <c r="E371" s="1294"/>
      <c r="F371" s="1376"/>
      <c r="G371" s="1297"/>
      <c r="H371" s="1297"/>
      <c r="I371" s="1178"/>
      <c r="J371" s="1178"/>
      <c r="K371" s="1178"/>
      <c r="L371" s="1178"/>
      <c r="M371" s="1178"/>
      <c r="N371" s="1271"/>
      <c r="O371" s="1178"/>
      <c r="P371" s="1178"/>
      <c r="Q371" s="1178"/>
      <c r="R371" s="1178"/>
      <c r="S371" s="1178"/>
      <c r="T371" s="1178"/>
      <c r="U371" s="1178"/>
      <c r="V371" s="1178"/>
      <c r="W371" s="1178"/>
      <c r="X371" s="1178"/>
      <c r="Y371" s="1178"/>
      <c r="Z371" s="1178"/>
      <c r="AA371" s="1178"/>
      <c r="AB371" s="1178"/>
      <c r="AC371" s="1178"/>
      <c r="AD371" s="1178"/>
      <c r="AE371" s="1178"/>
      <c r="AF371" s="1178"/>
      <c r="AG371" s="1178"/>
      <c r="AH371" s="1178"/>
      <c r="AI371" s="1178"/>
      <c r="AJ371" s="1178"/>
      <c r="AK371" s="1178"/>
      <c r="AL371" s="1178"/>
      <c r="AM371" s="1178"/>
      <c r="AN371" s="1178"/>
      <c r="AO371" s="1178"/>
      <c r="AP371" s="1178"/>
      <c r="AQ371" s="1178"/>
      <c r="AR371" s="1178"/>
      <c r="AS371" s="1178"/>
      <c r="AT371" s="1178"/>
      <c r="AU371" s="1178"/>
      <c r="AV371" s="1178"/>
      <c r="AW371" s="1178"/>
      <c r="AX371" s="1178"/>
      <c r="AY371" s="1178"/>
      <c r="AZ371" s="1178"/>
      <c r="BA371" s="1178"/>
      <c r="BB371" s="1178"/>
      <c r="BC371" s="1178"/>
      <c r="BD371" s="1178"/>
      <c r="BE371" s="1178"/>
      <c r="BF371" s="1178"/>
      <c r="BG371" s="1178"/>
      <c r="BH371" s="1178"/>
      <c r="BI371" s="1178"/>
      <c r="BJ371" s="1178"/>
      <c r="BK371" s="1178"/>
      <c r="BL371" s="1178"/>
      <c r="BM371" s="1178"/>
      <c r="BN371" s="1178"/>
      <c r="BO371" s="1178"/>
      <c r="BP371" s="1178"/>
      <c r="BQ371" s="1178"/>
      <c r="BR371" s="1178"/>
      <c r="BS371" s="1178"/>
      <c r="BT371" s="1178"/>
      <c r="BU371" s="1178"/>
      <c r="BV371" s="1178"/>
      <c r="BW371" s="1178"/>
      <c r="BX371" s="1178"/>
      <c r="BY371" s="1178"/>
      <c r="BZ371" s="1178"/>
      <c r="CA371" s="1178"/>
    </row>
    <row r="372" spans="1:79" ht="35.25" customHeight="1">
      <c r="B372" s="1298" t="s">
        <v>989</v>
      </c>
      <c r="C372" s="1299"/>
      <c r="D372" s="1299"/>
      <c r="E372" s="1300"/>
      <c r="F372" s="1376"/>
      <c r="G372" s="1297"/>
      <c r="H372" s="1297"/>
      <c r="I372" s="1178"/>
      <c r="J372" s="1178"/>
      <c r="K372" s="1178"/>
      <c r="L372" s="1178"/>
      <c r="M372" s="1178"/>
      <c r="N372" s="1271"/>
      <c r="O372" s="1178"/>
      <c r="P372" s="1178"/>
      <c r="Q372" s="1178"/>
      <c r="R372" s="1178"/>
      <c r="S372" s="1178"/>
      <c r="T372" s="1178"/>
      <c r="U372" s="1178"/>
      <c r="V372" s="1178"/>
      <c r="W372" s="1178"/>
      <c r="X372" s="1178"/>
      <c r="Y372" s="1178"/>
      <c r="Z372" s="1178"/>
      <c r="AA372" s="1178"/>
      <c r="AB372" s="1178"/>
      <c r="AC372" s="1178"/>
      <c r="AD372" s="1178"/>
      <c r="AE372" s="1178"/>
      <c r="AF372" s="1178"/>
      <c r="AG372" s="1178"/>
      <c r="AH372" s="1178"/>
      <c r="AI372" s="1178"/>
      <c r="AJ372" s="1178"/>
      <c r="AK372" s="1178"/>
      <c r="AL372" s="1178"/>
      <c r="AM372" s="1178"/>
      <c r="AN372" s="1178"/>
      <c r="AO372" s="1178"/>
      <c r="AP372" s="1178"/>
      <c r="AQ372" s="1178"/>
      <c r="AR372" s="1178"/>
      <c r="AS372" s="1178"/>
      <c r="AT372" s="1178"/>
      <c r="AU372" s="1178"/>
      <c r="AV372" s="1178"/>
      <c r="AW372" s="1178"/>
      <c r="AX372" s="1178"/>
      <c r="AY372" s="1178"/>
      <c r="AZ372" s="1178"/>
      <c r="BA372" s="1178"/>
      <c r="BB372" s="1178"/>
      <c r="BC372" s="1178"/>
      <c r="BD372" s="1178"/>
      <c r="BE372" s="1178"/>
      <c r="BF372" s="1178"/>
      <c r="BG372" s="1178"/>
      <c r="BH372" s="1178"/>
      <c r="BI372" s="1178"/>
      <c r="BJ372" s="1178"/>
      <c r="BK372" s="1178"/>
      <c r="BL372" s="1178"/>
      <c r="BM372" s="1178"/>
      <c r="BN372" s="1178"/>
      <c r="BO372" s="1178"/>
      <c r="BP372" s="1178"/>
      <c r="BQ372" s="1178"/>
      <c r="BR372" s="1178"/>
      <c r="BS372" s="1178"/>
      <c r="BT372" s="1178"/>
      <c r="BU372" s="1178"/>
      <c r="BV372" s="1178"/>
      <c r="BW372" s="1178"/>
      <c r="BX372" s="1178"/>
      <c r="BY372" s="1178"/>
      <c r="BZ372" s="1178"/>
      <c r="CA372" s="1178"/>
    </row>
    <row r="373" spans="1:79" ht="16.5" customHeight="1" thickBot="1">
      <c r="B373" s="1293" t="s">
        <v>810</v>
      </c>
      <c r="C373" s="1301"/>
      <c r="F373" s="1376"/>
      <c r="G373" s="1297"/>
      <c r="H373" s="1297"/>
      <c r="I373" s="1178"/>
      <c r="J373" s="1178"/>
      <c r="K373" s="1178"/>
      <c r="L373" s="1178"/>
      <c r="M373" s="1178"/>
      <c r="N373" s="1271"/>
      <c r="O373" s="1178"/>
      <c r="P373" s="1178"/>
      <c r="Q373" s="1178"/>
      <c r="R373" s="1178"/>
      <c r="S373" s="1178"/>
      <c r="T373" s="1178"/>
      <c r="U373" s="1178"/>
      <c r="V373" s="1178"/>
      <c r="W373" s="1178"/>
      <c r="X373" s="1178"/>
      <c r="Y373" s="1178"/>
      <c r="Z373" s="1178"/>
      <c r="AA373" s="1178"/>
      <c r="AB373" s="1178"/>
      <c r="AC373" s="1178"/>
      <c r="AD373" s="1178"/>
      <c r="AE373" s="1178"/>
      <c r="AF373" s="1178"/>
      <c r="AG373" s="1178"/>
      <c r="AH373" s="1178"/>
      <c r="AI373" s="1178"/>
      <c r="AJ373" s="1178"/>
      <c r="AK373" s="1178"/>
      <c r="AL373" s="1178"/>
      <c r="AM373" s="1178"/>
      <c r="AN373" s="1178"/>
      <c r="AO373" s="1178"/>
      <c r="AP373" s="1178"/>
      <c r="AQ373" s="1178"/>
      <c r="AR373" s="1178"/>
      <c r="AS373" s="1178"/>
      <c r="AT373" s="1178"/>
      <c r="AU373" s="1178"/>
      <c r="AV373" s="1178"/>
      <c r="AW373" s="1178"/>
      <c r="AX373" s="1178"/>
      <c r="AY373" s="1178"/>
      <c r="AZ373" s="1178"/>
      <c r="BA373" s="1178"/>
      <c r="BB373" s="1178"/>
      <c r="BC373" s="1178"/>
      <c r="BD373" s="1178"/>
      <c r="BE373" s="1178"/>
      <c r="BF373" s="1178"/>
      <c r="BG373" s="1178"/>
      <c r="BH373" s="1178"/>
      <c r="BI373" s="1178"/>
      <c r="BJ373" s="1178"/>
      <c r="BK373" s="1178"/>
      <c r="BL373" s="1178"/>
      <c r="BM373" s="1178"/>
      <c r="BN373" s="1178"/>
      <c r="BO373" s="1178"/>
      <c r="BP373" s="1178"/>
      <c r="BQ373" s="1178"/>
      <c r="BR373" s="1178"/>
      <c r="BS373" s="1178"/>
      <c r="BT373" s="1178"/>
      <c r="BU373" s="1178"/>
      <c r="BV373" s="1178"/>
      <c r="BW373" s="1178"/>
      <c r="BX373" s="1178"/>
      <c r="BY373" s="1178"/>
      <c r="BZ373" s="1178"/>
      <c r="CA373" s="1178"/>
    </row>
    <row r="374" spans="1:79" ht="33.75" customHeight="1" thickBot="1">
      <c r="B374" s="1390" t="s">
        <v>811</v>
      </c>
      <c r="C374" s="1391" t="s">
        <v>812</v>
      </c>
      <c r="D374" s="1391" t="s">
        <v>813</v>
      </c>
      <c r="E374" s="1392" t="s">
        <v>814</v>
      </c>
      <c r="F374" s="1348" t="s">
        <v>815</v>
      </c>
      <c r="G374" s="1341">
        <v>5</v>
      </c>
      <c r="H374" s="1297"/>
      <c r="I374" s="1178"/>
      <c r="J374" s="1178"/>
      <c r="K374" s="1178"/>
      <c r="L374" s="1178"/>
      <c r="M374" s="1178"/>
      <c r="N374" s="1271"/>
      <c r="O374" s="1178"/>
      <c r="P374" s="1178"/>
      <c r="Q374" s="1178"/>
      <c r="R374" s="1178"/>
      <c r="S374" s="1178"/>
      <c r="T374" s="1178"/>
      <c r="U374" s="1178"/>
      <c r="V374" s="1178"/>
      <c r="W374" s="1178"/>
      <c r="X374" s="1178"/>
      <c r="Y374" s="1178"/>
      <c r="Z374" s="1178"/>
      <c r="AA374" s="1178"/>
      <c r="AB374" s="1178"/>
      <c r="AC374" s="1178"/>
      <c r="AD374" s="1178"/>
      <c r="AE374" s="1178"/>
      <c r="AF374" s="1178"/>
      <c r="AG374" s="1178"/>
      <c r="AH374" s="1178"/>
      <c r="AI374" s="1178"/>
      <c r="AJ374" s="1178"/>
      <c r="AK374" s="1178"/>
      <c r="AL374" s="1178"/>
      <c r="AM374" s="1178"/>
      <c r="AN374" s="1178"/>
      <c r="AO374" s="1178"/>
      <c r="AP374" s="1178"/>
      <c r="AQ374" s="1178"/>
      <c r="AR374" s="1178"/>
      <c r="AS374" s="1178"/>
      <c r="AT374" s="1178"/>
      <c r="AU374" s="1178"/>
      <c r="AV374" s="1178"/>
      <c r="AW374" s="1178"/>
      <c r="AX374" s="1178"/>
      <c r="AY374" s="1178"/>
      <c r="AZ374" s="1178"/>
      <c r="BA374" s="1178"/>
      <c r="BB374" s="1178"/>
      <c r="BC374" s="1178"/>
      <c r="BD374" s="1178"/>
      <c r="BE374" s="1178"/>
      <c r="BF374" s="1178"/>
      <c r="BG374" s="1178"/>
      <c r="BH374" s="1178"/>
      <c r="BI374" s="1178"/>
      <c r="BJ374" s="1178"/>
      <c r="BK374" s="1178"/>
      <c r="BL374" s="1178"/>
      <c r="BM374" s="1178"/>
      <c r="BN374" s="1178"/>
      <c r="BO374" s="1178"/>
      <c r="BP374" s="1178"/>
      <c r="BQ374" s="1178"/>
      <c r="BR374" s="1178"/>
      <c r="BS374" s="1178"/>
      <c r="BT374" s="1178"/>
      <c r="BU374" s="1178"/>
      <c r="BV374" s="1178"/>
      <c r="BW374" s="1178"/>
      <c r="BX374" s="1178"/>
      <c r="BY374" s="1178"/>
      <c r="BZ374" s="1178"/>
      <c r="CA374" s="1178"/>
    </row>
    <row r="375" spans="1:79" ht="27" customHeight="1">
      <c r="B375" s="1377" t="s">
        <v>846</v>
      </c>
      <c r="C375" s="1394" t="s">
        <v>847</v>
      </c>
      <c r="D375" s="1394"/>
      <c r="E375" s="1395" t="s">
        <v>792</v>
      </c>
      <c r="F375" s="1349"/>
      <c r="G375" s="1342"/>
      <c r="H375" s="1342"/>
      <c r="I375" s="1343"/>
    </row>
    <row r="376" spans="1:79" ht="25.5" thickBot="1">
      <c r="B376" s="1329" t="s">
        <v>848</v>
      </c>
      <c r="C376" s="1358">
        <v>5</v>
      </c>
      <c r="D376" s="1331">
        <v>1</v>
      </c>
      <c r="E376" s="1332">
        <v>5</v>
      </c>
      <c r="F376" s="1350"/>
      <c r="G376" s="1346"/>
      <c r="H376" s="1346"/>
      <c r="I376" s="1347"/>
    </row>
    <row r="377" spans="1:79" ht="9" customHeight="1">
      <c r="B377" s="1339"/>
      <c r="C377" s="1359"/>
      <c r="D377" s="1359"/>
      <c r="E377" s="1359"/>
      <c r="F377" s="1359"/>
      <c r="G377" s="1297"/>
      <c r="H377" s="1297"/>
      <c r="I377" s="1178"/>
      <c r="J377" s="1178"/>
      <c r="K377" s="1178"/>
      <c r="L377" s="1178"/>
      <c r="M377" s="1178"/>
      <c r="N377" s="1271"/>
      <c r="O377" s="1178"/>
      <c r="P377" s="1178"/>
      <c r="Q377" s="1178"/>
      <c r="R377" s="1178"/>
      <c r="S377" s="1178"/>
      <c r="T377" s="1178"/>
      <c r="U377" s="1178"/>
      <c r="V377" s="1178"/>
      <c r="W377" s="1178"/>
      <c r="X377" s="1178"/>
      <c r="Y377" s="1178"/>
      <c r="Z377" s="1178"/>
      <c r="AA377" s="1178"/>
      <c r="AB377" s="1178"/>
      <c r="AC377" s="1178"/>
      <c r="AD377" s="1178"/>
      <c r="AE377" s="1178"/>
      <c r="AF377" s="1178"/>
      <c r="AG377" s="1178"/>
      <c r="AH377" s="1178"/>
      <c r="AI377" s="1178"/>
      <c r="AJ377" s="1178"/>
      <c r="AK377" s="1178"/>
      <c r="AL377" s="1178"/>
      <c r="AM377" s="1178"/>
      <c r="AN377" s="1178"/>
      <c r="AO377" s="1178"/>
      <c r="AP377" s="1178"/>
      <c r="AQ377" s="1178"/>
      <c r="AR377" s="1178"/>
      <c r="AS377" s="1178"/>
      <c r="AT377" s="1178"/>
      <c r="AU377" s="1178"/>
      <c r="AV377" s="1178"/>
      <c r="AW377" s="1178"/>
      <c r="AX377" s="1178"/>
      <c r="AY377" s="1178"/>
      <c r="AZ377" s="1178"/>
      <c r="BA377" s="1178"/>
      <c r="BB377" s="1178"/>
      <c r="BC377" s="1178"/>
      <c r="BD377" s="1178"/>
      <c r="BE377" s="1178"/>
      <c r="BF377" s="1178"/>
      <c r="BG377" s="1178"/>
      <c r="BH377" s="1178"/>
      <c r="BI377" s="1178"/>
      <c r="BJ377" s="1178"/>
      <c r="BK377" s="1178"/>
      <c r="BL377" s="1178"/>
      <c r="BM377" s="1178"/>
      <c r="BN377" s="1178"/>
      <c r="BO377" s="1178"/>
      <c r="BP377" s="1178"/>
      <c r="BQ377" s="1178"/>
      <c r="BR377" s="1178"/>
      <c r="BS377" s="1178"/>
      <c r="BT377" s="1178"/>
      <c r="BU377" s="1178"/>
      <c r="BV377" s="1178"/>
      <c r="BW377" s="1178"/>
      <c r="BX377" s="1178"/>
      <c r="BY377" s="1178"/>
      <c r="BZ377" s="1178"/>
      <c r="CA377" s="1178"/>
    </row>
    <row r="378" spans="1:79" ht="18" customHeight="1">
      <c r="A378" s="1253">
        <v>39</v>
      </c>
      <c r="B378" s="1293" t="s">
        <v>990</v>
      </c>
      <c r="C378" s="1294"/>
      <c r="D378" s="1294"/>
      <c r="E378" s="1294"/>
      <c r="F378" s="1376"/>
      <c r="G378" s="1297"/>
      <c r="H378" s="1297"/>
      <c r="I378" s="1178"/>
      <c r="J378" s="1178"/>
      <c r="K378" s="1178"/>
      <c r="L378" s="1178"/>
      <c r="M378" s="1178"/>
      <c r="N378" s="1271"/>
      <c r="O378" s="1178"/>
      <c r="P378" s="1178"/>
      <c r="Q378" s="1178"/>
      <c r="R378" s="1178"/>
      <c r="S378" s="1178"/>
      <c r="T378" s="1178"/>
      <c r="U378" s="1178"/>
      <c r="V378" s="1178"/>
      <c r="W378" s="1178"/>
      <c r="X378" s="1178"/>
      <c r="Y378" s="1178"/>
      <c r="Z378" s="1178"/>
      <c r="AA378" s="1178"/>
      <c r="AB378" s="1178"/>
      <c r="AC378" s="1178"/>
      <c r="AD378" s="1178"/>
      <c r="AE378" s="1178"/>
      <c r="AF378" s="1178"/>
      <c r="AG378" s="1178"/>
      <c r="AH378" s="1178"/>
      <c r="AI378" s="1178"/>
      <c r="AJ378" s="1178"/>
      <c r="AK378" s="1178"/>
      <c r="AL378" s="1178"/>
      <c r="AM378" s="1178"/>
      <c r="AN378" s="1178"/>
      <c r="AO378" s="1178"/>
      <c r="AP378" s="1178"/>
      <c r="AQ378" s="1178"/>
      <c r="AR378" s="1178"/>
      <c r="AS378" s="1178"/>
      <c r="AT378" s="1178"/>
      <c r="AU378" s="1178"/>
      <c r="AV378" s="1178"/>
      <c r="AW378" s="1178"/>
      <c r="AX378" s="1178"/>
      <c r="AY378" s="1178"/>
      <c r="AZ378" s="1178"/>
      <c r="BA378" s="1178"/>
      <c r="BB378" s="1178"/>
      <c r="BC378" s="1178"/>
      <c r="BD378" s="1178"/>
      <c r="BE378" s="1178"/>
      <c r="BF378" s="1178"/>
      <c r="BG378" s="1178"/>
      <c r="BH378" s="1178"/>
      <c r="BI378" s="1178"/>
      <c r="BJ378" s="1178"/>
      <c r="BK378" s="1178"/>
      <c r="BL378" s="1178"/>
      <c r="BM378" s="1178"/>
      <c r="BN378" s="1178"/>
      <c r="BO378" s="1178"/>
      <c r="BP378" s="1178"/>
      <c r="BQ378" s="1178"/>
      <c r="BR378" s="1178"/>
      <c r="BS378" s="1178"/>
      <c r="BT378" s="1178"/>
      <c r="BU378" s="1178"/>
      <c r="BV378" s="1178"/>
      <c r="BW378" s="1178"/>
      <c r="BX378" s="1178"/>
      <c r="BY378" s="1178"/>
      <c r="BZ378" s="1178"/>
      <c r="CA378" s="1178"/>
    </row>
    <row r="379" spans="1:79" ht="35.25" customHeight="1">
      <c r="B379" s="1298" t="s">
        <v>991</v>
      </c>
      <c r="C379" s="1299"/>
      <c r="D379" s="1299"/>
      <c r="E379" s="1300"/>
      <c r="F379" s="1376"/>
      <c r="G379" s="1297"/>
      <c r="H379" s="1297"/>
      <c r="I379" s="1178"/>
      <c r="J379" s="1178"/>
      <c r="K379" s="1178"/>
      <c r="L379" s="1178"/>
      <c r="M379" s="1178"/>
      <c r="N379" s="1271"/>
      <c r="O379" s="1178"/>
      <c r="P379" s="1178"/>
      <c r="Q379" s="1178"/>
      <c r="R379" s="1178"/>
      <c r="S379" s="1178"/>
      <c r="T379" s="1178"/>
      <c r="U379" s="1178"/>
      <c r="V379" s="1178"/>
      <c r="W379" s="1178"/>
      <c r="X379" s="1178"/>
      <c r="Y379" s="1178"/>
      <c r="Z379" s="1178"/>
      <c r="AA379" s="1178"/>
      <c r="AB379" s="1178"/>
      <c r="AC379" s="1178"/>
      <c r="AD379" s="1178"/>
      <c r="AE379" s="1178"/>
      <c r="AF379" s="1178"/>
      <c r="AG379" s="1178"/>
      <c r="AH379" s="1178"/>
      <c r="AI379" s="1178"/>
      <c r="AJ379" s="1178"/>
      <c r="AK379" s="1178"/>
      <c r="AL379" s="1178"/>
      <c r="AM379" s="1178"/>
      <c r="AN379" s="1178"/>
      <c r="AO379" s="1178"/>
      <c r="AP379" s="1178"/>
      <c r="AQ379" s="1178"/>
      <c r="AR379" s="1178"/>
      <c r="AS379" s="1178"/>
      <c r="AT379" s="1178"/>
      <c r="AU379" s="1178"/>
      <c r="AV379" s="1178"/>
      <c r="AW379" s="1178"/>
      <c r="AX379" s="1178"/>
      <c r="AY379" s="1178"/>
      <c r="AZ379" s="1178"/>
      <c r="BA379" s="1178"/>
      <c r="BB379" s="1178"/>
      <c r="BC379" s="1178"/>
      <c r="BD379" s="1178"/>
      <c r="BE379" s="1178"/>
      <c r="BF379" s="1178"/>
      <c r="BG379" s="1178"/>
      <c r="BH379" s="1178"/>
      <c r="BI379" s="1178"/>
      <c r="BJ379" s="1178"/>
      <c r="BK379" s="1178"/>
      <c r="BL379" s="1178"/>
      <c r="BM379" s="1178"/>
      <c r="BN379" s="1178"/>
      <c r="BO379" s="1178"/>
      <c r="BP379" s="1178"/>
      <c r="BQ379" s="1178"/>
      <c r="BR379" s="1178"/>
      <c r="BS379" s="1178"/>
      <c r="BT379" s="1178"/>
      <c r="BU379" s="1178"/>
      <c r="BV379" s="1178"/>
      <c r="BW379" s="1178"/>
      <c r="BX379" s="1178"/>
      <c r="BY379" s="1178"/>
      <c r="BZ379" s="1178"/>
      <c r="CA379" s="1178"/>
    </row>
    <row r="380" spans="1:79" ht="16.5" customHeight="1" thickBot="1">
      <c r="B380" s="1293" t="s">
        <v>810</v>
      </c>
      <c r="C380" s="1301"/>
      <c r="F380" s="1376"/>
      <c r="G380" s="1297"/>
      <c r="H380" s="1297"/>
      <c r="I380" s="1178"/>
      <c r="J380" s="1178"/>
      <c r="K380" s="1178"/>
      <c r="L380" s="1178"/>
      <c r="M380" s="1178"/>
      <c r="N380" s="1271"/>
      <c r="O380" s="1178"/>
      <c r="P380" s="1178"/>
      <c r="Q380" s="1178"/>
      <c r="R380" s="1178"/>
      <c r="S380" s="1178"/>
      <c r="T380" s="1178"/>
      <c r="U380" s="1178"/>
      <c r="V380" s="1178"/>
      <c r="W380" s="1178"/>
      <c r="X380" s="1178"/>
      <c r="Y380" s="1178"/>
      <c r="Z380" s="1178"/>
      <c r="AA380" s="1178"/>
      <c r="AB380" s="1178"/>
      <c r="AC380" s="1178"/>
      <c r="AD380" s="1178"/>
      <c r="AE380" s="1178"/>
      <c r="AF380" s="1178"/>
      <c r="AG380" s="1178"/>
      <c r="AH380" s="1178"/>
      <c r="AI380" s="1178"/>
      <c r="AJ380" s="1178"/>
      <c r="AK380" s="1178"/>
      <c r="AL380" s="1178"/>
      <c r="AM380" s="1178"/>
      <c r="AN380" s="1178"/>
      <c r="AO380" s="1178"/>
      <c r="AP380" s="1178"/>
      <c r="AQ380" s="1178"/>
      <c r="AR380" s="1178"/>
      <c r="AS380" s="1178"/>
      <c r="AT380" s="1178"/>
      <c r="AU380" s="1178"/>
      <c r="AV380" s="1178"/>
      <c r="AW380" s="1178"/>
      <c r="AX380" s="1178"/>
      <c r="AY380" s="1178"/>
      <c r="AZ380" s="1178"/>
      <c r="BA380" s="1178"/>
      <c r="BB380" s="1178"/>
      <c r="BC380" s="1178"/>
      <c r="BD380" s="1178"/>
      <c r="BE380" s="1178"/>
      <c r="BF380" s="1178"/>
      <c r="BG380" s="1178"/>
      <c r="BH380" s="1178"/>
      <c r="BI380" s="1178"/>
      <c r="BJ380" s="1178"/>
      <c r="BK380" s="1178"/>
      <c r="BL380" s="1178"/>
      <c r="BM380" s="1178"/>
      <c r="BN380" s="1178"/>
      <c r="BO380" s="1178"/>
      <c r="BP380" s="1178"/>
      <c r="BQ380" s="1178"/>
      <c r="BR380" s="1178"/>
      <c r="BS380" s="1178"/>
      <c r="BT380" s="1178"/>
      <c r="BU380" s="1178"/>
      <c r="BV380" s="1178"/>
      <c r="BW380" s="1178"/>
      <c r="BX380" s="1178"/>
      <c r="BY380" s="1178"/>
      <c r="BZ380" s="1178"/>
      <c r="CA380" s="1178"/>
    </row>
    <row r="381" spans="1:79" ht="33.75" customHeight="1" thickBot="1">
      <c r="B381" s="1398" t="s">
        <v>811</v>
      </c>
      <c r="C381" s="1399" t="s">
        <v>812</v>
      </c>
      <c r="D381" s="1399" t="s">
        <v>813</v>
      </c>
      <c r="E381" s="1400" t="s">
        <v>814</v>
      </c>
      <c r="F381" s="1348" t="s">
        <v>815</v>
      </c>
      <c r="G381" s="1341">
        <v>4</v>
      </c>
      <c r="H381" s="1297"/>
      <c r="I381" s="1178"/>
      <c r="J381" s="1178"/>
      <c r="K381" s="1178"/>
      <c r="L381" s="1178"/>
      <c r="M381" s="1178"/>
      <c r="N381" s="1271"/>
      <c r="O381" s="1178"/>
      <c r="P381" s="1178"/>
      <c r="Q381" s="1178"/>
      <c r="R381" s="1178"/>
      <c r="S381" s="1178"/>
      <c r="T381" s="1178"/>
      <c r="U381" s="1178"/>
      <c r="V381" s="1178"/>
      <c r="W381" s="1178"/>
      <c r="X381" s="1178"/>
      <c r="Y381" s="1178"/>
      <c r="Z381" s="1178"/>
      <c r="AA381" s="1178"/>
      <c r="AB381" s="1178"/>
      <c r="AC381" s="1178"/>
      <c r="AD381" s="1178"/>
      <c r="AE381" s="1178"/>
      <c r="AF381" s="1178"/>
      <c r="AG381" s="1178"/>
      <c r="AH381" s="1178"/>
      <c r="AI381" s="1178"/>
      <c r="AJ381" s="1178"/>
      <c r="AK381" s="1178"/>
      <c r="AL381" s="1178"/>
      <c r="AM381" s="1178"/>
      <c r="AN381" s="1178"/>
      <c r="AO381" s="1178"/>
      <c r="AP381" s="1178"/>
      <c r="AQ381" s="1178"/>
      <c r="AR381" s="1178"/>
      <c r="AS381" s="1178"/>
      <c r="AT381" s="1178"/>
      <c r="AU381" s="1178"/>
      <c r="AV381" s="1178"/>
      <c r="AW381" s="1178"/>
      <c r="AX381" s="1178"/>
      <c r="AY381" s="1178"/>
      <c r="AZ381" s="1178"/>
      <c r="BA381" s="1178"/>
      <c r="BB381" s="1178"/>
      <c r="BC381" s="1178"/>
      <c r="BD381" s="1178"/>
      <c r="BE381" s="1178"/>
      <c r="BF381" s="1178"/>
      <c r="BG381" s="1178"/>
      <c r="BH381" s="1178"/>
      <c r="BI381" s="1178"/>
      <c r="BJ381" s="1178"/>
      <c r="BK381" s="1178"/>
      <c r="BL381" s="1178"/>
      <c r="BM381" s="1178"/>
      <c r="BN381" s="1178"/>
      <c r="BO381" s="1178"/>
      <c r="BP381" s="1178"/>
      <c r="BQ381" s="1178"/>
      <c r="BR381" s="1178"/>
      <c r="BS381" s="1178"/>
      <c r="BT381" s="1178"/>
      <c r="BU381" s="1178"/>
      <c r="BV381" s="1178"/>
      <c r="BW381" s="1178"/>
      <c r="BX381" s="1178"/>
      <c r="BY381" s="1178"/>
      <c r="BZ381" s="1178"/>
      <c r="CA381" s="1178"/>
    </row>
    <row r="382" spans="1:79" ht="27.75" customHeight="1">
      <c r="B382" s="1323" t="s">
        <v>817</v>
      </c>
      <c r="C382" s="1396">
        <v>0</v>
      </c>
      <c r="D382" s="1325">
        <v>2</v>
      </c>
      <c r="E382" s="1326">
        <v>0</v>
      </c>
      <c r="F382" s="1349"/>
      <c r="G382" s="1401"/>
      <c r="H382" s="1342"/>
      <c r="I382" s="1343"/>
      <c r="J382" s="1178"/>
      <c r="K382" s="1178"/>
      <c r="L382" s="1178"/>
      <c r="M382" s="1178"/>
      <c r="N382" s="1271"/>
      <c r="O382" s="1178"/>
      <c r="P382" s="1178"/>
      <c r="Q382" s="1178"/>
      <c r="R382" s="1178"/>
      <c r="S382" s="1178"/>
      <c r="T382" s="1178"/>
      <c r="U382" s="1178"/>
      <c r="V382" s="1178"/>
      <c r="W382" s="1178"/>
      <c r="X382" s="1178"/>
      <c r="Y382" s="1178"/>
      <c r="Z382" s="1178"/>
      <c r="AA382" s="1178"/>
      <c r="AB382" s="1178"/>
      <c r="AC382" s="1178"/>
      <c r="AD382" s="1178"/>
      <c r="AE382" s="1178"/>
      <c r="AF382" s="1178"/>
      <c r="AG382" s="1178"/>
      <c r="AH382" s="1178"/>
      <c r="AI382" s="1178"/>
      <c r="AJ382" s="1178"/>
      <c r="AK382" s="1178"/>
      <c r="AL382" s="1178"/>
      <c r="AM382" s="1178"/>
      <c r="AN382" s="1178"/>
      <c r="AO382" s="1178"/>
      <c r="AP382" s="1178"/>
      <c r="AQ382" s="1178"/>
      <c r="AR382" s="1178"/>
      <c r="AS382" s="1178"/>
      <c r="AT382" s="1178"/>
      <c r="AU382" s="1178"/>
      <c r="AV382" s="1178"/>
      <c r="AW382" s="1178"/>
      <c r="AX382" s="1178"/>
      <c r="AY382" s="1178"/>
      <c r="AZ382" s="1178"/>
      <c r="BA382" s="1178"/>
      <c r="BB382" s="1178"/>
      <c r="BC382" s="1178"/>
      <c r="BD382" s="1178"/>
      <c r="BE382" s="1178"/>
      <c r="BF382" s="1178"/>
      <c r="BG382" s="1178"/>
      <c r="BH382" s="1178"/>
      <c r="BI382" s="1178"/>
      <c r="BJ382" s="1178"/>
      <c r="BK382" s="1178"/>
      <c r="BL382" s="1178"/>
      <c r="BM382" s="1178"/>
      <c r="BN382" s="1178"/>
      <c r="BO382" s="1178"/>
      <c r="BP382" s="1178"/>
      <c r="BQ382" s="1178"/>
      <c r="BR382" s="1178"/>
      <c r="BS382" s="1178"/>
      <c r="BT382" s="1178"/>
      <c r="BU382" s="1178"/>
      <c r="BV382" s="1178"/>
      <c r="BW382" s="1178"/>
      <c r="BX382" s="1178"/>
      <c r="BY382" s="1178"/>
      <c r="BZ382" s="1178"/>
      <c r="CA382" s="1178"/>
    </row>
    <row r="383" spans="1:79" ht="27" customHeight="1">
      <c r="B383" s="1323" t="s">
        <v>819</v>
      </c>
      <c r="C383" s="1396">
        <v>1</v>
      </c>
      <c r="D383" s="1325">
        <v>2</v>
      </c>
      <c r="E383" s="1326">
        <v>2</v>
      </c>
      <c r="F383" s="1349"/>
      <c r="G383" s="1402"/>
      <c r="H383" s="1344"/>
      <c r="I383" s="1345"/>
      <c r="J383" s="1178"/>
      <c r="K383" s="1178"/>
      <c r="L383" s="1178"/>
      <c r="M383" s="1178"/>
      <c r="N383" s="1271"/>
      <c r="O383" s="1178"/>
      <c r="P383" s="1178"/>
      <c r="Q383" s="1178"/>
      <c r="R383" s="1178"/>
      <c r="S383" s="1178"/>
      <c r="T383" s="1178"/>
      <c r="U383" s="1178"/>
      <c r="V383" s="1178"/>
      <c r="W383" s="1178"/>
      <c r="X383" s="1178"/>
      <c r="Y383" s="1178"/>
      <c r="Z383" s="1178"/>
      <c r="AA383" s="1178"/>
      <c r="AB383" s="1178"/>
      <c r="AC383" s="1178"/>
      <c r="AD383" s="1178"/>
      <c r="AE383" s="1178"/>
      <c r="AF383" s="1178"/>
      <c r="AG383" s="1178"/>
      <c r="AH383" s="1178"/>
      <c r="AI383" s="1178"/>
      <c r="AJ383" s="1178"/>
      <c r="AK383" s="1178"/>
      <c r="AL383" s="1178"/>
      <c r="AM383" s="1178"/>
      <c r="AN383" s="1178"/>
      <c r="AO383" s="1178"/>
      <c r="AP383" s="1178"/>
      <c r="AQ383" s="1178"/>
      <c r="AR383" s="1178"/>
      <c r="AS383" s="1178"/>
      <c r="AT383" s="1178"/>
      <c r="AU383" s="1178"/>
      <c r="AV383" s="1178"/>
      <c r="AW383" s="1178"/>
      <c r="AX383" s="1178"/>
      <c r="AY383" s="1178"/>
      <c r="AZ383" s="1178"/>
      <c r="BA383" s="1178"/>
      <c r="BB383" s="1178"/>
      <c r="BC383" s="1178"/>
      <c r="BD383" s="1178"/>
      <c r="BE383" s="1178"/>
      <c r="BF383" s="1178"/>
      <c r="BG383" s="1178"/>
      <c r="BH383" s="1178"/>
      <c r="BI383" s="1178"/>
      <c r="BJ383" s="1178"/>
      <c r="BK383" s="1178"/>
      <c r="BL383" s="1178"/>
      <c r="BM383" s="1178"/>
      <c r="BN383" s="1178"/>
      <c r="BO383" s="1178"/>
      <c r="BP383" s="1178"/>
      <c r="BQ383" s="1178"/>
      <c r="BR383" s="1178"/>
      <c r="BS383" s="1178"/>
      <c r="BT383" s="1178"/>
      <c r="BU383" s="1178"/>
      <c r="BV383" s="1178"/>
      <c r="BW383" s="1178"/>
      <c r="BX383" s="1178"/>
      <c r="BY383" s="1178"/>
      <c r="BZ383" s="1178"/>
      <c r="CA383" s="1178"/>
    </row>
    <row r="384" spans="1:79" ht="27" customHeight="1" thickBot="1">
      <c r="B384" s="1329" t="s">
        <v>821</v>
      </c>
      <c r="C384" s="1358">
        <v>2</v>
      </c>
      <c r="D384" s="1331">
        <v>2</v>
      </c>
      <c r="E384" s="1332">
        <v>4</v>
      </c>
      <c r="F384" s="1350"/>
      <c r="G384" s="1403"/>
      <c r="H384" s="1346"/>
      <c r="I384" s="1347"/>
      <c r="J384" s="1178"/>
      <c r="K384" s="1178"/>
      <c r="L384" s="1178"/>
      <c r="M384" s="1178"/>
      <c r="N384" s="1271"/>
      <c r="O384" s="1178"/>
      <c r="P384" s="1178"/>
      <c r="Q384" s="1178"/>
      <c r="R384" s="1178"/>
      <c r="S384" s="1178"/>
      <c r="T384" s="1178"/>
      <c r="U384" s="1178"/>
      <c r="V384" s="1178"/>
      <c r="W384" s="1178"/>
      <c r="X384" s="1178"/>
      <c r="Y384" s="1178"/>
      <c r="Z384" s="1178"/>
      <c r="AA384" s="1178"/>
      <c r="AB384" s="1178"/>
      <c r="AC384" s="1178"/>
      <c r="AD384" s="1178"/>
      <c r="AE384" s="1178"/>
      <c r="AF384" s="1178"/>
      <c r="AG384" s="1178"/>
      <c r="AH384" s="1178"/>
      <c r="AI384" s="1178"/>
      <c r="AJ384" s="1178"/>
      <c r="AK384" s="1178"/>
      <c r="AL384" s="1178"/>
      <c r="AM384" s="1178"/>
      <c r="AN384" s="1178"/>
      <c r="AO384" s="1178"/>
      <c r="AP384" s="1178"/>
      <c r="AQ384" s="1178"/>
      <c r="AR384" s="1178"/>
      <c r="AS384" s="1178"/>
      <c r="AT384" s="1178"/>
      <c r="AU384" s="1178"/>
      <c r="AV384" s="1178"/>
      <c r="AW384" s="1178"/>
      <c r="AX384" s="1178"/>
      <c r="AY384" s="1178"/>
      <c r="AZ384" s="1178"/>
      <c r="BA384" s="1178"/>
      <c r="BB384" s="1178"/>
      <c r="BC384" s="1178"/>
      <c r="BD384" s="1178"/>
      <c r="BE384" s="1178"/>
      <c r="BF384" s="1178"/>
      <c r="BG384" s="1178"/>
      <c r="BH384" s="1178"/>
      <c r="BI384" s="1178"/>
      <c r="BJ384" s="1178"/>
      <c r="BK384" s="1178"/>
      <c r="BL384" s="1178"/>
      <c r="BM384" s="1178"/>
      <c r="BN384" s="1178"/>
      <c r="BO384" s="1178"/>
      <c r="BP384" s="1178"/>
      <c r="BQ384" s="1178"/>
      <c r="BR384" s="1178"/>
      <c r="BS384" s="1178"/>
      <c r="BT384" s="1178"/>
      <c r="BU384" s="1178"/>
      <c r="BV384" s="1178"/>
      <c r="BW384" s="1178"/>
      <c r="BX384" s="1178"/>
      <c r="BY384" s="1178"/>
      <c r="BZ384" s="1178"/>
      <c r="CA384" s="1178"/>
    </row>
    <row r="385" spans="2:79" ht="9" customHeight="1">
      <c r="B385" s="1339"/>
      <c r="C385" s="1340"/>
      <c r="D385" s="1340"/>
      <c r="E385" s="1340"/>
      <c r="F385" s="1404"/>
      <c r="G385" s="1297"/>
      <c r="H385" s="1297"/>
      <c r="I385" s="1178"/>
      <c r="J385" s="1178"/>
      <c r="K385" s="1178"/>
      <c r="L385" s="1178"/>
      <c r="M385" s="1178"/>
      <c r="N385" s="1271"/>
      <c r="O385" s="1178"/>
      <c r="P385" s="1178"/>
      <c r="Q385" s="1178"/>
      <c r="R385" s="1178"/>
      <c r="S385" s="1178"/>
      <c r="T385" s="1178"/>
      <c r="U385" s="1178"/>
      <c r="V385" s="1178"/>
      <c r="W385" s="1178"/>
      <c r="X385" s="1178"/>
      <c r="Y385" s="1178"/>
      <c r="Z385" s="1178"/>
      <c r="AA385" s="1178"/>
      <c r="AB385" s="1178"/>
      <c r="AC385" s="1178"/>
      <c r="AD385" s="1178"/>
      <c r="AE385" s="1178"/>
      <c r="AF385" s="1178"/>
      <c r="AG385" s="1178"/>
      <c r="AH385" s="1178"/>
      <c r="AI385" s="1178"/>
      <c r="AJ385" s="1178"/>
      <c r="AK385" s="1178"/>
      <c r="AL385" s="1178"/>
      <c r="AM385" s="1178"/>
      <c r="AN385" s="1178"/>
      <c r="AO385" s="1178"/>
      <c r="AP385" s="1178"/>
      <c r="AQ385" s="1178"/>
      <c r="AR385" s="1178"/>
      <c r="AS385" s="1178"/>
      <c r="AT385" s="1178"/>
      <c r="AU385" s="1178"/>
      <c r="AV385" s="1178"/>
      <c r="AW385" s="1178"/>
      <c r="AX385" s="1178"/>
      <c r="AY385" s="1178"/>
      <c r="AZ385" s="1178"/>
      <c r="BA385" s="1178"/>
      <c r="BB385" s="1178"/>
      <c r="BC385" s="1178"/>
      <c r="BD385" s="1178"/>
      <c r="BE385" s="1178"/>
      <c r="BF385" s="1178"/>
      <c r="BG385" s="1178"/>
      <c r="BH385" s="1178"/>
      <c r="BI385" s="1178"/>
      <c r="BJ385" s="1178"/>
      <c r="BK385" s="1178"/>
      <c r="BL385" s="1178"/>
      <c r="BM385" s="1178"/>
      <c r="BN385" s="1178"/>
      <c r="BO385" s="1178"/>
      <c r="BP385" s="1178"/>
      <c r="BQ385" s="1178"/>
      <c r="BR385" s="1178"/>
      <c r="BS385" s="1178"/>
      <c r="BT385" s="1178"/>
      <c r="BU385" s="1178"/>
      <c r="BV385" s="1178"/>
      <c r="BW385" s="1178"/>
      <c r="BX385" s="1178"/>
      <c r="BY385" s="1178"/>
      <c r="BZ385" s="1178"/>
      <c r="CA385" s="1178"/>
    </row>
    <row r="386" spans="2:79">
      <c r="C386" s="1134"/>
      <c r="D386" s="1134"/>
      <c r="E386" s="1134"/>
      <c r="F386" s="1404"/>
      <c r="G386" s="1132"/>
    </row>
    <row r="387" spans="2:79">
      <c r="C387" s="1134"/>
      <c r="D387" s="1134"/>
      <c r="E387" s="1134"/>
      <c r="G387" s="1132"/>
    </row>
    <row r="388" spans="2:79">
      <c r="C388" s="1134"/>
      <c r="D388" s="1134"/>
      <c r="E388" s="1134"/>
    </row>
  </sheetData>
  <mergeCells count="123">
    <mergeCell ref="F336:F339"/>
    <mergeCell ref="B343:E343"/>
    <mergeCell ref="B347:E347"/>
    <mergeCell ref="F349:F352"/>
    <mergeCell ref="B355:E355"/>
    <mergeCell ref="F357:F361"/>
    <mergeCell ref="C358:D358"/>
    <mergeCell ref="B379:E379"/>
    <mergeCell ref="F381:F384"/>
    <mergeCell ref="B364:E364"/>
    <mergeCell ref="F366:F369"/>
    <mergeCell ref="C367:D367"/>
    <mergeCell ref="B372:E372"/>
    <mergeCell ref="F374:F376"/>
    <mergeCell ref="C375:D375"/>
    <mergeCell ref="F286:F289"/>
    <mergeCell ref="B292:E292"/>
    <mergeCell ref="F294:F297"/>
    <mergeCell ref="B301:E301"/>
    <mergeCell ref="B305:E305"/>
    <mergeCell ref="F307:F310"/>
    <mergeCell ref="B313:E313"/>
    <mergeCell ref="F315:F318"/>
    <mergeCell ref="B322:E322"/>
    <mergeCell ref="B326:E326"/>
    <mergeCell ref="F328:F331"/>
    <mergeCell ref="B334:E334"/>
    <mergeCell ref="B243:E243"/>
    <mergeCell ref="F245:F248"/>
    <mergeCell ref="B251:E251"/>
    <mergeCell ref="F253:F256"/>
    <mergeCell ref="B259:E259"/>
    <mergeCell ref="F261:F263"/>
    <mergeCell ref="B266:E266"/>
    <mergeCell ref="F268:F271"/>
    <mergeCell ref="B274:E274"/>
    <mergeCell ref="F276:F281"/>
    <mergeCell ref="B282:E282"/>
    <mergeCell ref="B284:E284"/>
    <mergeCell ref="F193:F196"/>
    <mergeCell ref="B199:E199"/>
    <mergeCell ref="F201:F206"/>
    <mergeCell ref="B207:E207"/>
    <mergeCell ref="B209:E209"/>
    <mergeCell ref="F211:F215"/>
    <mergeCell ref="B218:E218"/>
    <mergeCell ref="F220:F223"/>
    <mergeCell ref="B227:E227"/>
    <mergeCell ref="B231:E231"/>
    <mergeCell ref="F233:F236"/>
    <mergeCell ref="B239:E239"/>
    <mergeCell ref="B145:E145"/>
    <mergeCell ref="F147:F150"/>
    <mergeCell ref="B153:E153"/>
    <mergeCell ref="F155:F158"/>
    <mergeCell ref="B161:E161"/>
    <mergeCell ref="F163:F166"/>
    <mergeCell ref="B171:E171"/>
    <mergeCell ref="B175:E175"/>
    <mergeCell ref="F177:F180"/>
    <mergeCell ref="B183:E183"/>
    <mergeCell ref="F185:F188"/>
    <mergeCell ref="B191:E191"/>
    <mergeCell ref="B101:E101"/>
    <mergeCell ref="F103:F106"/>
    <mergeCell ref="B109:E109"/>
    <mergeCell ref="F111:F113"/>
    <mergeCell ref="C112:D112"/>
    <mergeCell ref="B116:E116"/>
    <mergeCell ref="F118:F121"/>
    <mergeCell ref="B124:E124"/>
    <mergeCell ref="F126:F129"/>
    <mergeCell ref="B132:E132"/>
    <mergeCell ref="F134:F137"/>
    <mergeCell ref="B141:E141"/>
    <mergeCell ref="F96:F98"/>
    <mergeCell ref="C97:D97"/>
    <mergeCell ref="F61:F64"/>
    <mergeCell ref="B67:E67"/>
    <mergeCell ref="F69:F72"/>
    <mergeCell ref="B75:E75"/>
    <mergeCell ref="F77:F80"/>
    <mergeCell ref="B83:E83"/>
    <mergeCell ref="B31:E31"/>
    <mergeCell ref="F33:F36"/>
    <mergeCell ref="B87:E87"/>
    <mergeCell ref="F89:F91"/>
    <mergeCell ref="C90:D90"/>
    <mergeCell ref="B94:E94"/>
    <mergeCell ref="B39:E39"/>
    <mergeCell ref="F41:F44"/>
    <mergeCell ref="B47:E47"/>
    <mergeCell ref="B51:E51"/>
    <mergeCell ref="F53:F56"/>
    <mergeCell ref="B59:E59"/>
    <mergeCell ref="N12:T12"/>
    <mergeCell ref="B14:G14"/>
    <mergeCell ref="H14:I14"/>
    <mergeCell ref="N14:T14"/>
    <mergeCell ref="B16:C16"/>
    <mergeCell ref="D16:I16"/>
    <mergeCell ref="L33:L36"/>
    <mergeCell ref="M33:N36"/>
    <mergeCell ref="D18:D19"/>
    <mergeCell ref="E18:E19"/>
    <mergeCell ref="F18:F19"/>
    <mergeCell ref="G18:G19"/>
    <mergeCell ref="H18:H19"/>
    <mergeCell ref="I18:I19"/>
    <mergeCell ref="B24:E24"/>
    <mergeCell ref="B27:E27"/>
    <mergeCell ref="B2:I2"/>
    <mergeCell ref="L2:T2"/>
    <mergeCell ref="C3:E3"/>
    <mergeCell ref="C5:I5"/>
    <mergeCell ref="C6:I6"/>
    <mergeCell ref="C7:I7"/>
    <mergeCell ref="C8:I8"/>
    <mergeCell ref="C9:I9"/>
    <mergeCell ref="C10:I10"/>
    <mergeCell ref="B12:D12"/>
    <mergeCell ref="E12:G12"/>
    <mergeCell ref="H12:I12"/>
  </mergeCells>
  <conditionalFormatting sqref="B27">
    <cfRule type="expression" dxfId="26" priority="18">
      <formula>$I$28=0</formula>
    </cfRule>
  </conditionalFormatting>
  <conditionalFormatting sqref="B47">
    <cfRule type="expression" dxfId="25" priority="17">
      <formula>$I$28=0</formula>
    </cfRule>
  </conditionalFormatting>
  <conditionalFormatting sqref="B83">
    <cfRule type="expression" dxfId="24" priority="16">
      <formula>$I$28=0</formula>
    </cfRule>
  </conditionalFormatting>
  <conditionalFormatting sqref="B141">
    <cfRule type="expression" dxfId="23" priority="15">
      <formula>$I$28=0</formula>
    </cfRule>
  </conditionalFormatting>
  <conditionalFormatting sqref="B171">
    <cfRule type="expression" dxfId="22" priority="14">
      <formula>$I$28=0</formula>
    </cfRule>
  </conditionalFormatting>
  <conditionalFormatting sqref="B227">
    <cfRule type="expression" dxfId="21" priority="13">
      <formula>$I$28=0</formula>
    </cfRule>
  </conditionalFormatting>
  <conditionalFormatting sqref="B239">
    <cfRule type="expression" dxfId="20" priority="12">
      <formula>$I$28=0</formula>
    </cfRule>
  </conditionalFormatting>
  <conditionalFormatting sqref="B301">
    <cfRule type="expression" dxfId="19" priority="11">
      <formula>$I$28=0</formula>
    </cfRule>
  </conditionalFormatting>
  <conditionalFormatting sqref="B322">
    <cfRule type="expression" dxfId="18" priority="10">
      <formula>$I$28=0</formula>
    </cfRule>
  </conditionalFormatting>
  <conditionalFormatting sqref="B343">
    <cfRule type="expression" dxfId="17" priority="9">
      <formula>$I$28=0</formula>
    </cfRule>
  </conditionalFormatting>
  <conditionalFormatting sqref="N11 Q11 T11 O33">
    <cfRule type="cellIs" dxfId="16" priority="8" operator="equal">
      <formula>$M$11</formula>
    </cfRule>
  </conditionalFormatting>
  <conditionalFormatting sqref="M12">
    <cfRule type="cellIs" dxfId="15" priority="7" operator="equal">
      <formula>$M$11</formula>
    </cfRule>
  </conditionalFormatting>
  <conditionalFormatting sqref="H24">
    <cfRule type="cellIs" dxfId="14" priority="6" operator="equal">
      <formula>$M$11</formula>
    </cfRule>
  </conditionalFormatting>
  <conditionalFormatting sqref="O34:O35">
    <cfRule type="cellIs" dxfId="13" priority="5" operator="equal">
      <formula>$M$11</formula>
    </cfRule>
  </conditionalFormatting>
  <conditionalFormatting sqref="D16">
    <cfRule type="cellIs" dxfId="12" priority="4" operator="equal">
      <formula>$M$11</formula>
    </cfRule>
  </conditionalFormatting>
  <conditionalFormatting sqref="E12">
    <cfRule type="cellIs" dxfId="11" priority="3" operator="equal">
      <formula>$M$11</formula>
    </cfRule>
  </conditionalFormatting>
  <conditionalFormatting sqref="O36">
    <cfRule type="cellIs" dxfId="10" priority="2" operator="equal">
      <formula>$M$11</formula>
    </cfRule>
  </conditionalFormatting>
  <conditionalFormatting sqref="M14">
    <cfRule type="cellIs" dxfId="9" priority="1" operator="equal">
      <formula>$M$11</formula>
    </cfRule>
  </conditionalFormatting>
  <dataValidations count="6">
    <dataValidation type="whole" allowBlank="1" showInputMessage="1" showErrorMessage="1" sqref="H14:I14" xr:uid="{00000000-0002-0000-1300-000005000000}">
      <formula1>60</formula1>
      <formula2>200</formula2>
    </dataValidation>
    <dataValidation type="list" allowBlank="1" showInputMessage="1" showErrorMessage="1" sqref="D16:I16" xr:uid="{00000000-0002-0000-1300-000004000000}">
      <formula1>$O$33:$O$36</formula1>
    </dataValidation>
    <dataValidation type="list" allowBlank="1" showInputMessage="1" showErrorMessage="1" sqref="J12:J15 D15:I15 D13:I13 O22:T22" xr:uid="{00000000-0002-0000-1300-000003000000}">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00000000-0002-0000-1300-000002000000}">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00000000-0002-0000-1300-000001000000}">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00000000-0002-0000-1300-000000000000}">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00000000-0002-0000-1300-000006000000}">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11" activePane="bottomRight" state="frozen"/>
      <selection pane="topRight" activeCell="E1" sqref="E1"/>
      <selection pane="bottomLeft" activeCell="A6" sqref="A6"/>
      <selection pane="bottomRight" activeCell="R17" sqref="R17"/>
    </sheetView>
  </sheetViews>
  <sheetFormatPr defaultRowHeight="15"/>
  <cols>
    <col min="1" max="1" width="22.140625" style="598" customWidth="1"/>
    <col min="2" max="2" width="31.5703125" style="598" customWidth="1"/>
    <col min="3" max="3" width="28" style="598" customWidth="1"/>
    <col min="4" max="4" width="65.85546875" style="598" customWidth="1"/>
    <col min="5" max="5" width="23.5703125" style="598" bestFit="1" customWidth="1"/>
    <col min="6" max="7" width="23.140625" style="598" customWidth="1"/>
    <col min="8" max="8" width="1.42578125" style="590" customWidth="1"/>
    <col min="9" max="9" width="27.5703125" style="598" customWidth="1"/>
    <col min="10" max="10" width="2" style="598" customWidth="1"/>
    <col min="11" max="11" width="27.5703125" style="598" customWidth="1"/>
    <col min="12" max="12" width="2" style="590" customWidth="1"/>
    <col min="13" max="13" width="21.7109375" style="628" customWidth="1"/>
    <col min="14" max="14" width="21.5703125" style="628" customWidth="1"/>
    <col min="15" max="15" width="17.85546875" style="628" customWidth="1"/>
    <col min="16" max="16" width="16.28515625" style="628" bestFit="1" customWidth="1"/>
    <col min="17" max="17" width="15.28515625" style="628" customWidth="1"/>
    <col min="18" max="18" width="17.85546875" style="628" bestFit="1" customWidth="1"/>
    <col min="19" max="23" width="9.140625" style="590"/>
    <col min="24" max="16384" width="9.140625" style="598"/>
  </cols>
  <sheetData>
    <row r="1" spans="1:20" ht="23.25" customHeight="1">
      <c r="A1" s="590"/>
      <c r="B1" s="590"/>
      <c r="C1" s="590"/>
      <c r="D1" s="591"/>
      <c r="E1" s="590"/>
      <c r="F1" s="590"/>
      <c r="G1" s="590"/>
      <c r="I1" s="1122" t="s">
        <v>16</v>
      </c>
      <c r="J1" s="1122"/>
      <c r="K1" s="1122"/>
      <c r="M1" s="592"/>
      <c r="N1" s="593"/>
      <c r="O1" s="593"/>
      <c r="P1" s="593"/>
      <c r="Q1" s="593"/>
      <c r="R1" s="593"/>
    </row>
    <row r="2" spans="1:20" ht="57" customHeight="1">
      <c r="A2" s="1107" t="s">
        <v>84</v>
      </c>
      <c r="B2" s="1108"/>
      <c r="C2" s="594"/>
      <c r="D2" s="595"/>
      <c r="E2" s="596"/>
      <c r="F2" s="596"/>
      <c r="G2" s="597">
        <f>+'10.a-Cash-flow 1. év'!O15+'10.b-Cash-flow 2. év'!O15</f>
        <v>3333333</v>
      </c>
      <c r="I2" s="111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16"/>
      <c r="K2" s="1117"/>
      <c r="M2" s="592" t="s">
        <v>17</v>
      </c>
      <c r="N2" s="592" t="s">
        <v>18</v>
      </c>
      <c r="O2" s="593"/>
      <c r="P2" s="593"/>
      <c r="Q2" s="593"/>
      <c r="R2" s="593"/>
    </row>
    <row r="3" spans="1:20" ht="57" customHeight="1">
      <c r="A3" s="1108"/>
      <c r="B3" s="1108"/>
      <c r="D3" s="599">
        <f ca="1">NOW()</f>
        <v>43342.435338078707</v>
      </c>
      <c r="E3" s="1113">
        <f>+'10.a-Cash-flow 1. év'!O8+'10.a-Cash-flow 1. év'!O9</f>
        <v>1500000</v>
      </c>
      <c r="F3" s="1113">
        <f>+'10.b-Cash-flow 2. év'!O8+'10.b-Cash-flow 2. év'!O9</f>
        <v>1500000</v>
      </c>
      <c r="G3" s="1114">
        <f>+'10.a-Cash-flow 1. év'!O16+'10.b-Cash-flow 2. év'!O16</f>
        <v>2999999.7</v>
      </c>
      <c r="I3" s="111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16"/>
      <c r="K3" s="1117"/>
      <c r="M3" s="592" t="s">
        <v>85</v>
      </c>
      <c r="N3" s="592" t="s">
        <v>19</v>
      </c>
      <c r="O3" s="593"/>
      <c r="P3" s="593"/>
      <c r="Q3" s="593"/>
      <c r="R3" s="593"/>
    </row>
    <row r="4" spans="1:20" ht="54.75" customHeight="1">
      <c r="A4" s="1108"/>
      <c r="B4" s="1108"/>
      <c r="C4" s="590"/>
      <c r="D4" s="600" t="str">
        <f>HYPERLINK("https://youtu.be/OMgLQ-bE7v0","Kisvideó - kérjük nézze meg!")</f>
        <v>Kisvideó - kérjük nézze meg!</v>
      </c>
      <c r="E4" s="1113"/>
      <c r="F4" s="1113"/>
      <c r="G4" s="1114"/>
      <c r="I4" s="1118" t="str">
        <f>IF(G3&lt;3000000,"A támogatási összeg nem haladja meg a 3.000.000 Ft-ot.","HIBA! - tervezze át, mert az igényelt támogatás összege több mint 3.000.000 Ft!")</f>
        <v>A támogatási összeg nem haladja meg a 3.000.000 Ft-ot.</v>
      </c>
      <c r="J4" s="1118"/>
      <c r="K4" s="1118"/>
      <c r="M4" s="592" t="s">
        <v>20</v>
      </c>
      <c r="N4" s="592" t="s">
        <v>21</v>
      </c>
      <c r="O4" s="590"/>
      <c r="P4" s="590"/>
      <c r="Q4" s="590"/>
      <c r="R4" s="590"/>
      <c r="T4" s="593"/>
    </row>
    <row r="5" spans="1:20" ht="18.75">
      <c r="A5" s="590"/>
      <c r="B5" s="590"/>
      <c r="C5" s="590"/>
      <c r="D5" s="590"/>
      <c r="E5" s="596"/>
      <c r="F5" s="596"/>
      <c r="G5" s="601">
        <f>+'10.a-Cash-flow 1. év'!O45+'10.b-Cash-flow 2. év'!O45</f>
        <v>2592500</v>
      </c>
      <c r="I5" s="590"/>
      <c r="J5" s="590"/>
      <c r="K5" s="590"/>
      <c r="M5" s="592" t="s">
        <v>86</v>
      </c>
      <c r="N5" s="592"/>
      <c r="O5" s="593"/>
      <c r="P5" s="593"/>
      <c r="Q5" s="602"/>
      <c r="R5" s="593"/>
    </row>
    <row r="6" spans="1:20" ht="18.75">
      <c r="A6" s="590"/>
      <c r="B6" s="590"/>
      <c r="C6" s="590"/>
      <c r="D6" s="590"/>
      <c r="E6" s="603"/>
      <c r="F6" s="603"/>
      <c r="G6" s="601">
        <f>+'10.a-Cash-flow 1. év'!O68+'10.b-Cash-flow 2. év'!O68</f>
        <v>5925833</v>
      </c>
      <c r="I6" s="1104"/>
      <c r="J6" s="1104"/>
      <c r="K6" s="1104"/>
      <c r="M6" s="592" t="s">
        <v>22</v>
      </c>
      <c r="N6" s="592"/>
      <c r="O6" s="593"/>
      <c r="P6" s="593"/>
      <c r="Q6" s="602"/>
      <c r="R6" s="593"/>
    </row>
    <row r="7" spans="1:20">
      <c r="A7" s="590"/>
      <c r="B7" s="590"/>
      <c r="C7" s="590"/>
      <c r="D7" s="590"/>
      <c r="E7" s="590"/>
      <c r="F7" s="590"/>
      <c r="G7" s="590"/>
      <c r="I7" s="590"/>
      <c r="J7" s="590"/>
      <c r="K7" s="590"/>
      <c r="M7" s="592" t="s">
        <v>87</v>
      </c>
      <c r="N7" s="592"/>
      <c r="O7" s="590"/>
      <c r="P7" s="590"/>
      <c r="Q7" s="590"/>
      <c r="R7" s="590"/>
    </row>
    <row r="8" spans="1:20" ht="66">
      <c r="A8" s="1119" t="s">
        <v>23</v>
      </c>
      <c r="B8" s="1119"/>
      <c r="C8" s="604" t="s">
        <v>24</v>
      </c>
      <c r="D8" s="604" t="s">
        <v>25</v>
      </c>
      <c r="E8" s="604" t="s">
        <v>26</v>
      </c>
      <c r="F8" s="604" t="s">
        <v>27</v>
      </c>
      <c r="G8" s="604" t="s">
        <v>28</v>
      </c>
      <c r="I8" s="605" t="s">
        <v>29</v>
      </c>
      <c r="J8" s="606"/>
      <c r="K8" s="605" t="s">
        <v>30</v>
      </c>
      <c r="M8" s="607">
        <v>6.5000000000000002E-2</v>
      </c>
      <c r="N8" s="607"/>
      <c r="O8" s="608" t="s">
        <v>31</v>
      </c>
      <c r="P8" s="609">
        <v>0.15</v>
      </c>
      <c r="Q8" s="609"/>
      <c r="R8" s="610" t="s">
        <v>31</v>
      </c>
    </row>
    <row r="9" spans="1:20" ht="57.75" customHeight="1">
      <c r="A9" s="1102" t="s">
        <v>32</v>
      </c>
      <c r="B9" s="1120" t="s">
        <v>33</v>
      </c>
      <c r="C9" s="1102" t="s">
        <v>34</v>
      </c>
      <c r="D9" s="1102" t="s">
        <v>35</v>
      </c>
      <c r="E9" s="1105">
        <f>+'10.a-Cash-flow 1. év'!O17</f>
        <v>0</v>
      </c>
      <c r="F9" s="1105">
        <f>+'10.b-Cash-flow 2. év'!O17</f>
        <v>0</v>
      </c>
      <c r="G9" s="1105">
        <f>+'10.a-Cash-flow 1. év'!O17+'10.b-Cash-flow 2. év'!O17</f>
        <v>0</v>
      </c>
      <c r="H9" s="611"/>
      <c r="I9" s="612" t="str">
        <f>IF(N9=0,IF(M9&gt;O9,"HIBA! - tervezze át, meghaladja az előírt korlátot.","A tervezési korlát rendben van."),0)</f>
        <v>A tervezési korlát rendben van.</v>
      </c>
      <c r="J9" s="613"/>
      <c r="K9" s="614">
        <f>IF(N9&gt;0,IF(N9&gt;O9,"HIBA! - tervezze át, meghaladja az előírt korlátot.","A tervezési korlát rendben van."),0)</f>
        <v>0</v>
      </c>
      <c r="M9" s="615">
        <f>G9+G11+G26</f>
        <v>90000</v>
      </c>
      <c r="N9" s="615">
        <f>IF($G$30=0,0,M9*1.27)</f>
        <v>0</v>
      </c>
      <c r="O9" s="615">
        <f>G32/100*6.5</f>
        <v>216666.64500000002</v>
      </c>
      <c r="P9" s="590"/>
      <c r="Q9" s="590"/>
      <c r="R9" s="590"/>
    </row>
    <row r="10" spans="1:20" ht="57.75" customHeight="1">
      <c r="A10" s="1103"/>
      <c r="B10" s="1121"/>
      <c r="C10" s="1103"/>
      <c r="D10" s="1103"/>
      <c r="E10" s="1106"/>
      <c r="F10" s="1106"/>
      <c r="G10" s="1106"/>
      <c r="H10" s="611"/>
      <c r="I10" s="612" t="str">
        <f>IF(Q10=0,IF(P10&gt;R10,"HIBA! - tervezze át, meghaladja az előírt korlátot.","A tervezési korlát rendben van."),0)</f>
        <v>A tervezési korlát rendben van.</v>
      </c>
      <c r="J10" s="613"/>
      <c r="K10" s="614">
        <f>IF(Q10&gt;0,IF(Q10&gt;R10,"HIBA! - tervezze át, meghaladja az előírt korlátot.","A tervezési korlát rendben van."),0)</f>
        <v>0</v>
      </c>
      <c r="L10" s="611"/>
      <c r="M10" s="616"/>
      <c r="N10" s="617"/>
      <c r="O10" s="617"/>
      <c r="P10" s="615">
        <f>G11+G26</f>
        <v>90000</v>
      </c>
      <c r="Q10" s="618">
        <f>IF($G$30=0,0,P10*1.27)</f>
        <v>0</v>
      </c>
      <c r="R10" s="615">
        <f>G32*0.15</f>
        <v>499999.94999999995</v>
      </c>
    </row>
    <row r="11" spans="1:20" ht="150">
      <c r="A11" s="619" t="s">
        <v>36</v>
      </c>
      <c r="B11" s="620" t="s">
        <v>37</v>
      </c>
      <c r="C11" s="621" t="s">
        <v>38</v>
      </c>
      <c r="D11" s="618"/>
      <c r="E11" s="622">
        <f>+'10.a-Cash-flow 1. év'!O23</f>
        <v>6000</v>
      </c>
      <c r="F11" s="622">
        <f>+'10.b-Cash-flow 2. év'!O23</f>
        <v>0</v>
      </c>
      <c r="G11" s="622">
        <f>+'10.a-Cash-flow 1. év'!O23+'10.b-Cash-flow 2. év'!O23</f>
        <v>6000</v>
      </c>
      <c r="H11" s="611"/>
      <c r="I11" s="623">
        <f>IF(G11=0,"Nem tervezett kötelezően előírt nyivánosság biztosításához költséget, kérjük tervezzen!",0)</f>
        <v>0</v>
      </c>
      <c r="J11" s="624"/>
      <c r="K11" s="624" t="s">
        <v>39</v>
      </c>
      <c r="L11" s="655"/>
      <c r="M11" s="592" t="s">
        <v>40</v>
      </c>
      <c r="N11" s="592" t="s">
        <v>41</v>
      </c>
      <c r="O11" s="655"/>
      <c r="P11" s="656"/>
      <c r="Q11" s="590"/>
      <c r="R11" s="593"/>
    </row>
    <row r="12" spans="1:20" ht="71.25" customHeight="1">
      <c r="A12" s="1102" t="s">
        <v>44</v>
      </c>
      <c r="B12" s="1102" t="s">
        <v>45</v>
      </c>
      <c r="C12" s="1102" t="s">
        <v>46</v>
      </c>
      <c r="D12" s="1102" t="s">
        <v>47</v>
      </c>
      <c r="E12" s="1100">
        <f>+'10.a-Cash-flow 1. év'!O20</f>
        <v>541500</v>
      </c>
      <c r="F12" s="1100">
        <f>+'10.b-Cash-flow 2. év'!O20</f>
        <v>1624500</v>
      </c>
      <c r="G12" s="1100">
        <f>+'10.a-Cash-flow 1. év'!O20+'10.b-Cash-flow 2. év'!O20</f>
        <v>2166000</v>
      </c>
      <c r="H12" s="611"/>
      <c r="I12" s="625" t="str">
        <f>IF(E12&gt;0,"Az 1. üzleti évre tervezett költséget foglalkoztatásra.","Az 1. üzleti évre NEM tervezett költséget foglalkoztatásra, kérjük pótolja!")</f>
        <v>Az 1. üzleti évre tervezett költséget foglalkoztatásra.</v>
      </c>
      <c r="J12" s="592"/>
      <c r="K12" s="624" t="s">
        <v>93</v>
      </c>
      <c r="L12" s="592"/>
      <c r="M12" s="626" t="str">
        <f>IF(P12&gt;0,"A 3. üzleti évre tervezett költséget foglalkoztatásra.","A 3. üzleti évre NEM tervezett költséget foglalkoztatásra, kérjük pótolja!")</f>
        <v>A 3. üzleti évre tervezett költséget foglalkoztatásra.</v>
      </c>
      <c r="N12" s="592"/>
      <c r="O12" s="627" t="s">
        <v>42</v>
      </c>
      <c r="P12" s="1099">
        <f>+'10.c-Cash-flow 3-4. év'!C20+'10.c-Cash-flow 3-4. év'!C20+'10.c-Cash-flow 3-4. év'!C59+'10.c-Cash-flow 3-4. év'!C60+'10.c-Cash-flow 3-4. év'!C61</f>
        <v>2166000</v>
      </c>
      <c r="Q12" s="1099"/>
      <c r="R12" s="593"/>
    </row>
    <row r="13" spans="1:20" ht="71.25" customHeight="1">
      <c r="A13" s="1103"/>
      <c r="B13" s="1103"/>
      <c r="C13" s="1103"/>
      <c r="D13" s="1103"/>
      <c r="E13" s="1101"/>
      <c r="F13" s="1101"/>
      <c r="G13" s="1101"/>
      <c r="H13" s="611"/>
      <c r="I13" s="625" t="str">
        <f>IF(F12&gt;0,"A 2. üzleti évre tervezett költséget foglalkoztatásra.","A 2. üzleti évre NEM tervezett költséget foglalkoztatásra, kérjük pótolja!")</f>
        <v>A 2. üzleti évre tervezett költséget foglalkoztatásra.</v>
      </c>
      <c r="J13" s="628"/>
      <c r="K13" s="654" t="s">
        <v>52</v>
      </c>
      <c r="L13" s="593"/>
      <c r="M13" s="590"/>
      <c r="N13" s="626" t="str">
        <f>IF(P13&gt;0,"A 4. üzleti évre tervezett költséget foglalkoztatásra.","A 4. üzleti évre NEM tervezett költséget foglalkoztatásra, kérjük pótolja!!")</f>
        <v>A 4. üzleti évre tervezett költséget foglalkoztatásra.</v>
      </c>
      <c r="O13" s="627" t="s">
        <v>43</v>
      </c>
      <c r="P13" s="1099">
        <f>+'10.c-Cash-flow 3-4. év'!D20+'10.c-Cash-flow 3-4. év'!D59+'10.c-Cash-flow 3-4. év'!D60+'10.c-Cash-flow 3-4. év'!D61</f>
        <v>2166000</v>
      </c>
      <c r="Q13" s="1099"/>
    </row>
    <row r="14" spans="1:20" ht="60">
      <c r="A14" s="619" t="s">
        <v>48</v>
      </c>
      <c r="B14" s="619" t="s">
        <v>49</v>
      </c>
      <c r="C14" s="629" t="s">
        <v>50</v>
      </c>
      <c r="D14" s="619" t="s">
        <v>51</v>
      </c>
      <c r="E14" s="630">
        <f>+'10.a-Cash-flow 1. év'!O24</f>
        <v>684739</v>
      </c>
      <c r="F14" s="630">
        <f>+'10.b-Cash-flow 2. év'!O24</f>
        <v>0</v>
      </c>
      <c r="G14" s="630">
        <f>+'10.a-Cash-flow 1. év'!O24+'10.b-Cash-flow 2. év'!O24</f>
        <v>684739</v>
      </c>
      <c r="H14" s="611"/>
      <c r="I14" s="592" t="s">
        <v>52</v>
      </c>
      <c r="J14" s="592"/>
      <c r="K14" s="592" t="s">
        <v>53</v>
      </c>
      <c r="L14" s="592"/>
      <c r="M14" s="592" t="s">
        <v>54</v>
      </c>
      <c r="N14" s="592" t="s">
        <v>55</v>
      </c>
      <c r="O14" s="592"/>
      <c r="P14" s="593"/>
      <c r="Q14" s="593"/>
      <c r="R14" s="593"/>
    </row>
    <row r="15" spans="1:20" ht="30">
      <c r="A15" s="619" t="s">
        <v>56</v>
      </c>
      <c r="B15" s="619" t="s">
        <v>57</v>
      </c>
      <c r="C15" s="631"/>
      <c r="D15" s="618"/>
      <c r="E15" s="630">
        <f>+'10.a-Cash-flow 1. év'!O27</f>
        <v>0</v>
      </c>
      <c r="F15" s="630">
        <f>+'10.b-Cash-flow 2. év'!O27</f>
        <v>0</v>
      </c>
      <c r="G15" s="630">
        <f>+'10.a-Cash-flow 1. év'!O27+'10.b-Cash-flow 2. év'!O27</f>
        <v>0</v>
      </c>
      <c r="H15" s="611"/>
      <c r="I15" s="593"/>
      <c r="J15" s="593"/>
      <c r="K15" s="593"/>
      <c r="L15" s="611"/>
      <c r="M15" s="632">
        <v>0.3</v>
      </c>
      <c r="N15" s="632"/>
      <c r="O15" s="633" t="s">
        <v>31</v>
      </c>
      <c r="P15" s="593"/>
      <c r="Q15" s="593"/>
      <c r="R15" s="593"/>
    </row>
    <row r="16" spans="1:20" ht="45">
      <c r="A16" s="619" t="s">
        <v>58</v>
      </c>
      <c r="B16" s="619" t="s">
        <v>57</v>
      </c>
      <c r="C16" s="634" t="s">
        <v>59</v>
      </c>
      <c r="D16" s="618"/>
      <c r="E16" s="630">
        <f>+'10.a-Cash-flow 1. év'!O28</f>
        <v>0</v>
      </c>
      <c r="F16" s="630">
        <f>+'10.b-Cash-flow 2. év'!O28</f>
        <v>0</v>
      </c>
      <c r="G16" s="630">
        <f>+'10.a-Cash-flow 1. év'!O28+'10.b-Cash-flow 2. év'!O28</f>
        <v>0</v>
      </c>
      <c r="H16" s="611"/>
      <c r="I16" s="612" t="str">
        <f>IF(N16=0,IF(M16&gt;O16,"HIBA! - tervezze át, meghaladja az előírt korlátot.","A tervezési korlát rendben van."),0)</f>
        <v>A tervezési korlát rendben van.</v>
      </c>
      <c r="J16" s="613"/>
      <c r="K16" s="614">
        <f>IF(N16&gt;0,IF(N16&gt;O16,"HIBA! - tervezze át, meghaladja az előírt korlátot.","A tervezési korlát rendben van."),0)</f>
        <v>0</v>
      </c>
      <c r="L16" s="611"/>
      <c r="M16" s="615">
        <f>G16</f>
        <v>0</v>
      </c>
      <c r="N16" s="615">
        <f>IF($G$30=0,0,M16*1.27)</f>
        <v>0</v>
      </c>
      <c r="O16" s="615">
        <f>G32*0.3</f>
        <v>999999.89999999991</v>
      </c>
      <c r="P16" s="593"/>
      <c r="Q16" s="593"/>
      <c r="R16" s="593"/>
    </row>
    <row r="17" spans="1:18" ht="150">
      <c r="A17" s="619" t="s">
        <v>60</v>
      </c>
      <c r="B17" s="619" t="s">
        <v>61</v>
      </c>
      <c r="C17" s="619" t="s">
        <v>62</v>
      </c>
      <c r="D17" s="619" t="s">
        <v>63</v>
      </c>
      <c r="E17" s="630">
        <f>+'10.a-Cash-flow 1. év'!O29</f>
        <v>0</v>
      </c>
      <c r="F17" s="630">
        <f>+'10.b-Cash-flow 2. év'!O29</f>
        <v>0</v>
      </c>
      <c r="G17" s="630">
        <f>+'10.a-Cash-flow 1. év'!O29+'10.b-Cash-flow 2. év'!O29</f>
        <v>0</v>
      </c>
      <c r="H17" s="611"/>
      <c r="I17" s="593"/>
      <c r="J17" s="593"/>
      <c r="K17" s="593"/>
      <c r="L17" s="593"/>
      <c r="M17" s="593"/>
      <c r="N17" s="593"/>
      <c r="O17" s="593"/>
      <c r="P17" s="593"/>
      <c r="Q17" s="593"/>
      <c r="R17" s="593"/>
    </row>
    <row r="18" spans="1:18" ht="75">
      <c r="A18" s="619" t="s">
        <v>64</v>
      </c>
      <c r="B18" s="619" t="s">
        <v>65</v>
      </c>
      <c r="C18" s="631"/>
      <c r="D18" s="619" t="s">
        <v>66</v>
      </c>
      <c r="E18" s="630">
        <f>+'10.a-Cash-flow 1. év'!O32</f>
        <v>0</v>
      </c>
      <c r="F18" s="630">
        <f>+'10.b-Cash-flow 2. év'!O32</f>
        <v>0</v>
      </c>
      <c r="G18" s="630">
        <f>+'10.a-Cash-flow 1. év'!O32+'10.b-Cash-flow 2. év'!O32</f>
        <v>0</v>
      </c>
      <c r="H18" s="611"/>
      <c r="I18" s="593"/>
      <c r="J18" s="593"/>
      <c r="K18" s="593"/>
      <c r="L18" s="611"/>
      <c r="M18" s="635">
        <v>0.3</v>
      </c>
      <c r="N18" s="635"/>
      <c r="O18" s="636" t="s">
        <v>67</v>
      </c>
      <c r="P18" s="593"/>
      <c r="Q18" s="593"/>
      <c r="R18" s="593"/>
    </row>
    <row r="19" spans="1:18" ht="45">
      <c r="A19" s="619" t="s">
        <v>68</v>
      </c>
      <c r="B19" s="619" t="s">
        <v>69</v>
      </c>
      <c r="C19" s="637" t="s">
        <v>59</v>
      </c>
      <c r="D19" s="619" t="s">
        <v>70</v>
      </c>
      <c r="E19" s="630">
        <f>+'10.a-Cash-flow 1. év'!O35</f>
        <v>11283</v>
      </c>
      <c r="F19" s="630">
        <f>+'10.b-Cash-flow 2. év'!O35</f>
        <v>22566</v>
      </c>
      <c r="G19" s="630">
        <f>+'10.a-Cash-flow 1. év'!O35+'10.b-Cash-flow 2. év'!O35</f>
        <v>33849</v>
      </c>
      <c r="H19" s="611"/>
      <c r="I19" s="612" t="str">
        <f>IF(N19=0,IF(M19&gt;O19,"HIBA! - tervezze át, meghaladja az előírt korlátot.","A tervezési korlát rendben van."),0)</f>
        <v>A tervezési korlát rendben van.</v>
      </c>
      <c r="J19" s="613"/>
      <c r="K19" s="614">
        <f>IF(N19&gt;0,IF(N19&gt;O19,"HIBA! - tervezze át, meghaladja az előírt korlátot.","A tervezési korlát rendben van."),0)</f>
        <v>0</v>
      </c>
      <c r="L19" s="611"/>
      <c r="M19" s="615">
        <f>G19</f>
        <v>33849</v>
      </c>
      <c r="N19" s="615">
        <f>IF($G$30=0,0,M19*1.27)</f>
        <v>0</v>
      </c>
      <c r="O19" s="615">
        <f>G32*0.3</f>
        <v>999999.89999999991</v>
      </c>
      <c r="P19" s="593"/>
      <c r="Q19" s="593"/>
      <c r="R19" s="593"/>
    </row>
    <row r="20" spans="1:18" ht="60">
      <c r="A20" s="619" t="s">
        <v>71</v>
      </c>
      <c r="B20" s="619" t="s">
        <v>72</v>
      </c>
      <c r="C20" s="1128" t="s">
        <v>59</v>
      </c>
      <c r="D20" s="619" t="s">
        <v>73</v>
      </c>
      <c r="E20" s="638">
        <f>+'10.a-Cash-flow 1. év'!O36</f>
        <v>0</v>
      </c>
      <c r="F20" s="638">
        <f>+'10.b-Cash-flow 2. év'!O36</f>
        <v>0</v>
      </c>
      <c r="G20" s="638">
        <f>+'10.a-Cash-flow 1. év'!O36+'10.b-Cash-flow 2. év'!O36</f>
        <v>0</v>
      </c>
      <c r="H20" s="611"/>
      <c r="I20" s="593"/>
      <c r="J20" s="593"/>
      <c r="K20" s="593"/>
      <c r="L20" s="611"/>
      <c r="M20" s="639">
        <v>0.3</v>
      </c>
      <c r="N20" s="639"/>
      <c r="O20" s="640" t="s">
        <v>67</v>
      </c>
      <c r="P20" s="593"/>
      <c r="Q20" s="593"/>
      <c r="R20" s="593"/>
    </row>
    <row r="21" spans="1:18" ht="165">
      <c r="A21" s="619" t="s">
        <v>74</v>
      </c>
      <c r="B21" s="619" t="s">
        <v>75</v>
      </c>
      <c r="C21" s="1128"/>
      <c r="D21" s="619" t="s">
        <v>76</v>
      </c>
      <c r="E21" s="638">
        <f>+'10.a-Cash-flow 1. év'!O37</f>
        <v>0</v>
      </c>
      <c r="F21" s="638">
        <f>+'10.b-Cash-flow 2. év'!O37</f>
        <v>0</v>
      </c>
      <c r="G21" s="638">
        <f>+'10.a-Cash-flow 1. év'!O37+'10.b-Cash-flow 2. év'!O37</f>
        <v>0</v>
      </c>
      <c r="H21" s="611"/>
      <c r="I21" s="650" t="str">
        <f>IF(N21=0,IF(M21&gt;O21,"HIBA! - tervezze át, meghaladja az előírt korlátot.","A tervezési korlát rendben van."),0)</f>
        <v>A tervezési korlát rendben van.</v>
      </c>
      <c r="J21" s="613"/>
      <c r="K21" s="651">
        <f>IF(N21&gt;0,IF(N21&gt;O21,"HIBA! - tervezze át, meghaladja az előírt korlátot.","A tervezési korlát rendben van."),0)</f>
        <v>0</v>
      </c>
      <c r="L21" s="611"/>
      <c r="M21" s="615">
        <f>G20+G21</f>
        <v>0</v>
      </c>
      <c r="N21" s="615">
        <f>IF($G$30=0,0,M21*1.27)</f>
        <v>0</v>
      </c>
      <c r="O21" s="615">
        <f>G32*0.3</f>
        <v>999999.89999999991</v>
      </c>
      <c r="P21" s="593"/>
      <c r="Q21" s="592"/>
      <c r="R21" s="593"/>
    </row>
    <row r="22" spans="1:18" ht="37.5" customHeight="1">
      <c r="A22" s="1102" t="s">
        <v>77</v>
      </c>
      <c r="B22" s="1102" t="s">
        <v>78</v>
      </c>
      <c r="C22" s="1125"/>
      <c r="D22" s="1102" t="s">
        <v>79</v>
      </c>
      <c r="E22" s="1100">
        <f>+'10.a-Cash-flow 1. év'!O38</f>
        <v>358745</v>
      </c>
      <c r="F22" s="1100">
        <f>+'10.b-Cash-flow 2. év'!O38</f>
        <v>0</v>
      </c>
      <c r="G22" s="1100">
        <f>+'10.a-Cash-flow 1. év'!O38+'10.b-Cash-flow 2. év'!O38</f>
        <v>358745</v>
      </c>
      <c r="H22" s="611"/>
      <c r="I22" s="1111">
        <f>IF(G22=0,"Nem tervezett anyagköltséget a projektidőszakra, kérjük vizsgálja felül miért nincs szüksége vállalkozásának vásárolt anyagokra.",0)</f>
        <v>0</v>
      </c>
      <c r="J22" s="1111"/>
      <c r="K22" s="1111"/>
      <c r="L22" s="611"/>
      <c r="M22" s="659"/>
      <c r="N22" s="659"/>
      <c r="O22" s="659"/>
      <c r="P22" s="657"/>
      <c r="Q22" s="624" t="s">
        <v>90</v>
      </c>
      <c r="R22" s="658"/>
    </row>
    <row r="23" spans="1:18" ht="37.5">
      <c r="A23" s="1112"/>
      <c r="B23" s="1112"/>
      <c r="C23" s="1126"/>
      <c r="D23" s="1112"/>
      <c r="E23" s="1123"/>
      <c r="F23" s="1123"/>
      <c r="G23" s="1123"/>
      <c r="H23" s="611"/>
      <c r="I23" s="652" t="str">
        <f>IF(N23=0,IF(M23&gt;O23,"HIBA! - tervezze át, meghaladja az előírt korlátot.","A tervezési korlát rendben van."),0)</f>
        <v>A tervezési korlát rendben van.</v>
      </c>
      <c r="J23" s="593"/>
      <c r="K23" s="653">
        <f>IF(N23&gt;0,IF(N23&gt;O23,"HIBA! - tervezze át, meghaladja az előírt korlátot.","A tervezési korlát rendben van."),0)</f>
        <v>0</v>
      </c>
      <c r="L23" s="593"/>
      <c r="M23" s="660">
        <f>+G22</f>
        <v>358745</v>
      </c>
      <c r="N23" s="660">
        <f>IF($G$30=0,0,M23*1.27)</f>
        <v>0</v>
      </c>
      <c r="O23" s="660">
        <f>300000*1.27</f>
        <v>381000</v>
      </c>
      <c r="P23" s="657"/>
      <c r="Q23" s="654"/>
      <c r="R23" s="658"/>
    </row>
    <row r="24" spans="1:18" ht="39.75" customHeight="1">
      <c r="A24" s="1112"/>
      <c r="B24" s="1112"/>
      <c r="C24" s="1126"/>
      <c r="D24" s="1112"/>
      <c r="E24" s="1123"/>
      <c r="F24" s="1123"/>
      <c r="G24" s="1123"/>
      <c r="H24" s="611"/>
      <c r="I24" s="1111">
        <f>IF(M24=0,"Nem tervezett anyagköltséget a 3. üzleti évre, kérjük vizsgálja felül miért nincs szüksége vállalkozásának vásárolt anyagokra.",0)</f>
        <v>0</v>
      </c>
      <c r="J24" s="1111"/>
      <c r="K24" s="1111"/>
      <c r="M24" s="1109">
        <f>+'10.c-Cash-flow 3-4. év'!C50+'10.c-Cash-flow 3-4. év'!C51</f>
        <v>1100000</v>
      </c>
      <c r="N24" s="1110"/>
      <c r="O24" s="1110"/>
      <c r="P24" s="627" t="s">
        <v>88</v>
      </c>
      <c r="Q24" s="654" t="s">
        <v>91</v>
      </c>
      <c r="R24" s="658"/>
    </row>
    <row r="25" spans="1:18" ht="39.75" customHeight="1">
      <c r="A25" s="1103"/>
      <c r="B25" s="1103"/>
      <c r="C25" s="1127"/>
      <c r="D25" s="1103"/>
      <c r="E25" s="1101"/>
      <c r="F25" s="1101"/>
      <c r="G25" s="1101"/>
      <c r="H25" s="611"/>
      <c r="I25" s="1111">
        <f>IF(M25=0,"Nem tervezett anyagköltséget a 4. üzleti évre, kérjük vizsgálja felül miért nincs szüksége vállalkozásának vásárolt anyagokra.",0)</f>
        <v>0</v>
      </c>
      <c r="J25" s="1111"/>
      <c r="K25" s="1111"/>
      <c r="M25" s="1109">
        <f>+'10.c-Cash-flow 3-4. év'!D50+'10.c-Cash-flow 3-4. év'!D51</f>
        <v>1200000</v>
      </c>
      <c r="N25" s="1110"/>
      <c r="O25" s="1110"/>
      <c r="P25" s="627" t="s">
        <v>89</v>
      </c>
      <c r="Q25" s="654" t="s">
        <v>92</v>
      </c>
      <c r="R25" s="658"/>
    </row>
    <row r="26" spans="1:18" ht="150">
      <c r="A26" s="619" t="s">
        <v>80</v>
      </c>
      <c r="B26" s="620" t="s">
        <v>81</v>
      </c>
      <c r="C26" s="621" t="s">
        <v>82</v>
      </c>
      <c r="D26" s="618"/>
      <c r="E26" s="622">
        <f>+'10.a-Cash-flow 1. év'!O39</f>
        <v>21000</v>
      </c>
      <c r="F26" s="622">
        <f>+'10.b-Cash-flow 2. év'!O39</f>
        <v>63000</v>
      </c>
      <c r="G26" s="622">
        <f>+'10.a-Cash-flow 1. év'!O39+'10.b-Cash-flow 2. év'!O39</f>
        <v>84000</v>
      </c>
      <c r="H26" s="611"/>
      <c r="I26" s="593"/>
      <c r="J26" s="593"/>
      <c r="K26" s="593"/>
      <c r="L26" s="593"/>
      <c r="M26" s="593"/>
      <c r="N26" s="593"/>
      <c r="O26" s="593"/>
      <c r="P26" s="593"/>
      <c r="Q26" s="592"/>
      <c r="R26" s="593"/>
    </row>
    <row r="27" spans="1:18" s="641" customFormat="1" ht="18.75">
      <c r="A27" s="1124" t="s">
        <v>652</v>
      </c>
      <c r="B27" s="1124"/>
      <c r="C27" s="1124"/>
      <c r="E27" s="642">
        <f>SUM(E9:E26)</f>
        <v>1623267</v>
      </c>
      <c r="F27" s="642">
        <f>SUM(F9:F26)</f>
        <v>1710066</v>
      </c>
      <c r="G27" s="642">
        <f>SUM(G9:G26)</f>
        <v>3333333</v>
      </c>
      <c r="M27" s="643"/>
      <c r="N27" s="643"/>
      <c r="O27" s="643"/>
      <c r="P27" s="643"/>
      <c r="Q27" s="643"/>
      <c r="R27" s="643"/>
    </row>
    <row r="28" spans="1:18" ht="21">
      <c r="A28" s="590"/>
      <c r="B28" s="644"/>
      <c r="C28" s="644"/>
      <c r="D28" s="645"/>
      <c r="E28" s="646"/>
      <c r="F28" s="646"/>
      <c r="G28" s="646"/>
      <c r="I28" s="590"/>
      <c r="J28" s="590"/>
      <c r="K28" s="590"/>
      <c r="M28" s="593"/>
      <c r="N28" s="593"/>
      <c r="O28" s="593"/>
      <c r="P28" s="593"/>
      <c r="Q28" s="593"/>
      <c r="R28" s="593"/>
    </row>
    <row r="29" spans="1:18" ht="21">
      <c r="A29" s="590"/>
      <c r="B29" s="644"/>
      <c r="C29" s="644"/>
      <c r="D29" s="645"/>
      <c r="E29" s="645"/>
      <c r="F29" s="645"/>
      <c r="G29" s="645"/>
      <c r="I29" s="590"/>
      <c r="J29" s="590"/>
      <c r="K29" s="590"/>
      <c r="M29" s="593"/>
      <c r="N29" s="593"/>
      <c r="O29" s="593"/>
      <c r="P29" s="593"/>
      <c r="Q29" s="593"/>
      <c r="R29" s="593"/>
    </row>
    <row r="30" spans="1:18" ht="21">
      <c r="A30" s="590"/>
      <c r="B30" s="644"/>
      <c r="C30" s="644"/>
      <c r="D30" s="647" t="s">
        <v>83</v>
      </c>
      <c r="E30" s="648">
        <f>+'10.a-Cash-flow 1. év'!O44</f>
        <v>0</v>
      </c>
      <c r="F30" s="648">
        <f>+'10.b-Cash-flow 2. év'!O44</f>
        <v>0</v>
      </c>
      <c r="G30" s="648">
        <f>+F30+E30</f>
        <v>0</v>
      </c>
      <c r="I30" s="590"/>
      <c r="J30" s="590"/>
      <c r="K30" s="590"/>
      <c r="M30" s="593"/>
      <c r="N30" s="593"/>
      <c r="O30" s="593"/>
      <c r="P30" s="593"/>
      <c r="Q30" s="593"/>
      <c r="R30" s="593"/>
    </row>
    <row r="31" spans="1:18" ht="21">
      <c r="A31" s="590"/>
      <c r="B31" s="644"/>
      <c r="C31" s="644"/>
      <c r="D31" s="645"/>
      <c r="E31" s="645"/>
      <c r="F31" s="645"/>
      <c r="G31" s="645"/>
      <c r="I31" s="590"/>
      <c r="J31" s="590"/>
      <c r="K31" s="590"/>
      <c r="M31" s="593"/>
      <c r="N31" s="593"/>
      <c r="O31" s="593"/>
      <c r="P31" s="593"/>
      <c r="Q31" s="593"/>
      <c r="R31" s="593"/>
    </row>
    <row r="32" spans="1:18" ht="21">
      <c r="A32" s="590"/>
      <c r="B32" s="644"/>
      <c r="C32" s="644"/>
      <c r="D32" s="645"/>
      <c r="E32" s="649">
        <f>+E30+E27</f>
        <v>1623267</v>
      </c>
      <c r="F32" s="649">
        <f>+F30+F27</f>
        <v>1710066</v>
      </c>
      <c r="G32" s="649">
        <f>+G30+G27</f>
        <v>3333333</v>
      </c>
      <c r="I32" s="590"/>
      <c r="J32" s="590"/>
      <c r="K32" s="590"/>
      <c r="M32" s="593"/>
      <c r="N32" s="593"/>
      <c r="O32" s="593"/>
      <c r="P32" s="593"/>
      <c r="Q32" s="593"/>
      <c r="R32" s="593"/>
    </row>
    <row r="33" spans="1:18">
      <c r="A33" s="590"/>
      <c r="B33" s="644"/>
      <c r="C33" s="644"/>
      <c r="D33" s="590"/>
      <c r="E33" s="590"/>
      <c r="F33" s="590"/>
      <c r="G33" s="590"/>
      <c r="I33" s="590"/>
      <c r="J33" s="590"/>
      <c r="K33" s="590"/>
      <c r="M33" s="593"/>
      <c r="N33" s="593"/>
      <c r="O33" s="593"/>
      <c r="P33" s="593"/>
      <c r="Q33" s="593"/>
      <c r="R33" s="593"/>
    </row>
    <row r="34" spans="1:18">
      <c r="A34" s="590"/>
      <c r="B34" s="590"/>
      <c r="C34" s="590"/>
      <c r="D34" s="590"/>
      <c r="E34" s="590"/>
      <c r="F34" s="590"/>
      <c r="G34" s="590"/>
      <c r="I34" s="590"/>
      <c r="J34" s="590"/>
      <c r="K34" s="590"/>
      <c r="M34" s="593"/>
      <c r="N34" s="593"/>
      <c r="O34" s="593"/>
      <c r="P34" s="593"/>
      <c r="Q34" s="593"/>
      <c r="R34" s="593"/>
    </row>
    <row r="35" spans="1:18">
      <c r="I35" s="590"/>
      <c r="J35" s="590"/>
      <c r="K35" s="590"/>
      <c r="M35" s="593"/>
      <c r="N35" s="593"/>
      <c r="O35" s="593"/>
      <c r="P35" s="593"/>
      <c r="Q35" s="593"/>
    </row>
  </sheetData>
  <mergeCells count="40">
    <mergeCell ref="A27:C27"/>
    <mergeCell ref="A22:A25"/>
    <mergeCell ref="A12:A13"/>
    <mergeCell ref="B12:B13"/>
    <mergeCell ref="C12:C13"/>
    <mergeCell ref="B22:B25"/>
    <mergeCell ref="C22:C25"/>
    <mergeCell ref="C20:C21"/>
    <mergeCell ref="I1:K1"/>
    <mergeCell ref="I2:K2"/>
    <mergeCell ref="G9:G10"/>
    <mergeCell ref="G22:G25"/>
    <mergeCell ref="E22:E25"/>
    <mergeCell ref="F22:F25"/>
    <mergeCell ref="F12:F13"/>
    <mergeCell ref="A2:B4"/>
    <mergeCell ref="M24:O24"/>
    <mergeCell ref="I22:K22"/>
    <mergeCell ref="I24:K24"/>
    <mergeCell ref="M25:O25"/>
    <mergeCell ref="I25:K25"/>
    <mergeCell ref="D22:D25"/>
    <mergeCell ref="E3:E4"/>
    <mergeCell ref="F3:F4"/>
    <mergeCell ref="G3:G4"/>
    <mergeCell ref="I3:K3"/>
    <mergeCell ref="I4:K4"/>
    <mergeCell ref="A8:B8"/>
    <mergeCell ref="A9:A10"/>
    <mergeCell ref="B9:B10"/>
    <mergeCell ref="C9:C10"/>
    <mergeCell ref="P13:Q13"/>
    <mergeCell ref="E12:E13"/>
    <mergeCell ref="D12:D13"/>
    <mergeCell ref="I6:K6"/>
    <mergeCell ref="G12:G13"/>
    <mergeCell ref="D9:D10"/>
    <mergeCell ref="E9:E10"/>
    <mergeCell ref="F9:F10"/>
    <mergeCell ref="P12:Q12"/>
  </mergeCells>
  <phoneticPr fontId="80" type="noConversion"/>
  <conditionalFormatting sqref="I2 K16 K19 K21 K9:K10 I16 I19 I21:I22 I9:I11">
    <cfRule type="cellIs" dxfId="8" priority="27" operator="equal">
      <formula>$M$6</formula>
    </cfRule>
  </conditionalFormatting>
  <conditionalFormatting sqref="I3">
    <cfRule type="cellIs" dxfId="7" priority="21" operator="equal">
      <formula>$M$6</formula>
    </cfRule>
  </conditionalFormatting>
  <conditionalFormatting sqref="I13">
    <cfRule type="cellIs" dxfId="6" priority="17" operator="equal">
      <formula>$M$6</formula>
    </cfRule>
  </conditionalFormatting>
  <conditionalFormatting sqref="M12">
    <cfRule type="cellIs" dxfId="5" priority="15" operator="equal">
      <formula>$M$11</formula>
    </cfRule>
  </conditionalFormatting>
  <conditionalFormatting sqref="N13">
    <cfRule type="cellIs" dxfId="4" priority="13" operator="equal">
      <formula>$N$11</formula>
    </cfRule>
  </conditionalFormatting>
  <conditionalFormatting sqref="I23">
    <cfRule type="cellIs" dxfId="3" priority="7" operator="equal">
      <formula>$M$6</formula>
    </cfRule>
  </conditionalFormatting>
  <conditionalFormatting sqref="K23">
    <cfRule type="cellIs" dxfId="2" priority="5" operator="equal">
      <formula>$M$6</formula>
    </cfRule>
  </conditionalFormatting>
  <conditionalFormatting sqref="I24">
    <cfRule type="cellIs" dxfId="1" priority="3" operator="equal">
      <formula>$M$6</formula>
    </cfRule>
  </conditionalFormatting>
  <conditionalFormatting sqref="I25">
    <cfRule type="cellIs" dxfId="0"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20</vt:i4>
      </vt:variant>
      <vt:variant>
        <vt:lpstr>Névvel ellátott tartományok</vt:lpstr>
      </vt:variant>
      <vt:variant>
        <vt:i4>25</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CF_kontroll</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Dudás Tímea</cp:lastModifiedBy>
  <cp:lastPrinted>2017-06-16T13:13:49Z</cp:lastPrinted>
  <dcterms:created xsi:type="dcterms:W3CDTF">2015-11-18T05:15:47Z</dcterms:created>
  <dcterms:modified xsi:type="dcterms:W3CDTF">2018-08-30T10:04:46Z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