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Rémiás József\vÜT\2018.05.24\"/>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T11" i="34" l="1"/>
  <c r="B30" i="34"/>
  <c r="N4" i="34"/>
  <c r="N10" i="34" s="1"/>
  <c r="N11" i="34" s="1"/>
  <c r="M12" i="34" s="1"/>
  <c r="N5" i="33"/>
  <c r="N10" i="33" s="1"/>
  <c r="N11" i="33" s="1"/>
  <c r="M12" i="33" s="1"/>
  <c r="Q11" i="32"/>
  <c r="M12" i="32" s="1"/>
  <c r="N12" i="34" l="1"/>
  <c r="H12" i="34"/>
  <c r="D16" i="34"/>
  <c r="E12"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K70" i="28" s="1"/>
  <c r="J17" i="28"/>
  <c r="I17" i="28"/>
  <c r="I70" i="28" s="1"/>
  <c r="H17" i="28"/>
  <c r="G17" i="28"/>
  <c r="G70" i="28" s="1"/>
  <c r="F17" i="28"/>
  <c r="E17" i="28"/>
  <c r="E70" i="28" s="1"/>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N17" i="13"/>
  <c r="C17" i="13"/>
  <c r="C70" i="13" s="1"/>
  <c r="L12" i="13"/>
  <c r="A78" i="25"/>
  <c r="C77" i="25" s="1"/>
  <c r="B77" i="25"/>
  <c r="A76" i="25"/>
  <c r="C75" i="25" s="1"/>
  <c r="D12" i="25"/>
  <c r="C12" i="25"/>
  <c r="F24" i="15"/>
  <c r="F18" i="15"/>
  <c r="F14" i="15"/>
  <c r="D70" i="28" l="1"/>
  <c r="F70" i="28"/>
  <c r="H70" i="28"/>
  <c r="J70" i="28"/>
  <c r="L70" i="28"/>
  <c r="N70" i="28"/>
  <c r="C70" i="28"/>
  <c r="E15" i="13"/>
  <c r="E70" i="13"/>
  <c r="E22" i="31"/>
  <c r="G22" i="31"/>
  <c r="E20" i="31"/>
  <c r="G20" i="31"/>
  <c r="M70" i="13"/>
  <c r="K70" i="13"/>
  <c r="I70" i="13"/>
  <c r="F3" i="31"/>
  <c r="G30" i="31"/>
  <c r="D70" i="13"/>
  <c r="D15" i="13"/>
  <c r="E21" i="31"/>
  <c r="G21" i="31"/>
  <c r="N70" i="13"/>
  <c r="L70" i="13"/>
  <c r="J70" i="13"/>
  <c r="G19" i="31"/>
  <c r="M19" i="31" s="1"/>
  <c r="E19"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F27" i="31" s="1"/>
  <c r="F32" i="31" s="1"/>
  <c r="N16" i="31" l="1"/>
  <c r="K16" i="31" s="1"/>
  <c r="N23" i="31"/>
  <c r="N9" i="31"/>
  <c r="K9" i="31" s="1"/>
  <c r="Q10" i="31"/>
  <c r="K10" i="31" s="1"/>
  <c r="N21" i="31"/>
  <c r="K21" i="31" s="1"/>
  <c r="N19" i="31"/>
  <c r="K19" i="31" s="1"/>
  <c r="E26" i="31"/>
  <c r="G26"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E18" i="31" l="1"/>
  <c r="G18" i="31"/>
  <c r="E16" i="31"/>
  <c r="G16" i="31"/>
  <c r="M16" i="31" s="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5" i="31" l="1"/>
  <c r="G15" i="31"/>
  <c r="E14" i="31"/>
  <c r="G14" i="31"/>
  <c r="G11" i="31"/>
  <c r="E11" i="31"/>
  <c r="E12" i="31"/>
  <c r="I12" i="31" s="1"/>
  <c r="G12" i="31"/>
  <c r="E9" i="31"/>
  <c r="G9"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6" i="31" l="1"/>
  <c r="I16" i="31" s="1"/>
  <c r="O9" i="31"/>
  <c r="I9" i="31" s="1"/>
  <c r="O19" i="31"/>
  <c r="I19"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<sst xmlns="http://schemas.openxmlformats.org/spreadsheetml/2006/main" count="2802" uniqueCount="1020">
  <si>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</si>
  <si>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</si>
  <si>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</si>
  <si>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</si>
  <si>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</si>
  <si>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</si>
  <si>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</si>
  <si>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</si>
  <si>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</si>
  <si>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</si>
  <si>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</si>
  <si>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</si>
  <si>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</si>
  <si>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</si>
  <si>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</si>
  <si>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</si>
  <si>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</si>
  <si>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</si>
  <si>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</si>
  <si>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</si>
  <si>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</si>
  <si>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</si>
  <si>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</si>
  <si>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</si>
  <si>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</si>
  <si>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</si>
  <si>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</si>
  <si>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</si>
  <si>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</si>
  <si>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</si>
  <si>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</si>
  <si>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</si>
  <si>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</si>
  <si>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</si>
  <si>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</si>
  <si>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</si>
  <si>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</si>
  <si>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</si>
  <si>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</si>
  <si>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</si>
  <si>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</si>
  <si>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</si>
  <si>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</si>
  <si>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</si>
  <si>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</si>
  <si>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</si>
  <si>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</si>
  <si>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</si>
  <si>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</si>
  <si>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</si>
  <si>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</si>
  <si>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</si>
  <si>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</si>
  <si>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</si>
  <si>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</si>
  <si>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</si>
  <si>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</si>
  <si>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</si>
  <si>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</si>
  <si>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</si>
  <si>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</si>
  <si>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</si>
  <si>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</si>
  <si>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</si>
  <si>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</si>
  <si>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</si>
  <si>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</si>
  <si>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</si>
  <si>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</si>
  <si>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</si>
  <si>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</si>
  <si>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</si>
  <si>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</si>
  <si>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</si>
  <si>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</si>
  <si>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</si>
  <si>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</si>
  <si>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</si>
  <si>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</si>
  <si>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</si>
  <si>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</si>
  <si>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</si>
  <si>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</si>
  <si>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</si>
  <si>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</si>
  <si>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</si>
  <si>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</si>
  <si>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</si>
  <si>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</si>
  <si>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</si>
  <si>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</si>
  <si>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</si>
  <si>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</si>
  <si>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</si>
  <si>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</si>
  <si>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</si>
  <si>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</si>
  <si>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</si>
  <si>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</si>
  <si>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</si>
  <si>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</si>
  <si>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</si>
  <si>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</si>
  <si>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</si>
  <si>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</si>
  <si>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</si>
  <si>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</si>
  <si>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</si>
  <si>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</si>
  <si>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</si>
  <si>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</si>
  <si>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</si>
  <si>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</si>
  <si>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</si>
  <si>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</si>
  <si>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</si>
  <si>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</si>
  <si>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</si>
  <si>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</si>
  <si>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</si>
  <si>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</si>
  <si>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</si>
  <si>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</si>
  <si>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</si>
  <si>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</si>
  <si>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</si>
  <si>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</si>
  <si>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</si>
  <si>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</si>
  <si>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</si>
  <si>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</si>
  <si>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</si>
  <si>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</si>
  <si>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</si>
  <si>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</si>
  <si>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</si>
  <si>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</si>
  <si>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</si>
  <si>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</si>
  <si>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</si>
  <si>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</si>
  <si>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</si>
  <si>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</si>
  <si>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</si>
  <si>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</si>
  <si>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</si>
  <si>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</si>
  <si>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</si>
  <si>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</si>
  <si>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</si>
  <si>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</si>
  <si>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</si>
  <si>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</si>
  <si>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</si>
  <si>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</si>
  <si>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</si>
  <si>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</si>
  <si>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</si>
  <si>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</si>
  <si>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</si>
  <si>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</si>
  <si>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</si>
  <si>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</si>
  <si>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</si>
  <si>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</si>
  <si>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</si>
  <si>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</si>
  <si>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</si>
  <si>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</si>
  <si>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</si>
  <si>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</si>
  <si>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</si>
  <si>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</si>
  <si>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</si>
  <si>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</si>
  <si>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</si>
  <si>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</si>
  <si>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</si>
  <si>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</si>
  <si>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</si>
  <si>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</si>
  <si>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</si>
  <si>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</si>
  <si>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</si>
  <si>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</si>
  <si>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</si>
  <si>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</si>
  <si>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</si>
  <si>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</si>
  <si>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</si>
  <si>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</si>
  <si>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</si>
  <si>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</si>
  <si>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</si>
  <si>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</si>
  <si>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</si>
  <si>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</si>
  <si>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</si>
  <si>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</si>
  <si>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</si>
  <si>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</si>
  <si>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</si>
  <si>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</si>
  <si>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</si>
  <si>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</si>
  <si>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</si>
  <si>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</si>
  <si>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</si>
  <si>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</si>
  <si>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</si>
  <si>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</si>
  <si>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</si>
  <si>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</si>
  <si>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</si>
  <si>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</si>
  <si>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</si>
  <si>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</si>
  <si>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</si>
  <si>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</si>
  <si>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</si>
  <si>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</si>
  <si>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</si>
  <si>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</si>
  <si>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</si>
  <si>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</si>
  <si>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</si>
  <si>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</si>
  <si>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</si>
  <si>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</si>
  <si>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</si>
  <si>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</si>
  <si>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</si>
  <si>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</si>
  <si>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</si>
  <si>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</si>
  <si>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</si>
  <si>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</si>
  <si>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</si>
  <si>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</si>
  <si>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</si>
  <si>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</si>
  <si>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</si>
  <si>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</si>
  <si>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</si>
  <si>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</si>
  <si>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</si>
  <si>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</si>
  <si>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</si>
  <si>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</si>
  <si>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</si>
  <si>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</si>
  <si>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</si>
  <si>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</si>
  <si>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</si>
  <si>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</si>
  <si>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</si>
  <si>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</si>
  <si>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</si>
  <si>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</si>
  <si>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</si>
  <si>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</si>
  <si>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</si>
  <si>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</si>
  <si>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</si>
  <si>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</si>
  <si>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</si>
  <si>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</si>
  <si>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</si>
  <si>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</si>
  <si>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</si>
  <si>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</si>
  <si>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</si>
  <si>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</si>
  <si>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</si>
  <si>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</si>
  <si>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</si>
  <si>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</si>
  <si>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</si>
  <si>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</si>
  <si>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</si>
  <si>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</si>
  <si>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</si>
  <si>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</si>
  <si>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</si>
  <si>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</si>
  <si>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</si>
  <si>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</si>
  <si>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</si>
  <si>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</si>
  <si>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</si>
  <si>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</si>
  <si>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</si>
  <si>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</si>
  <si>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</si>
  <si>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</si>
  <si>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</si>
  <si>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</si>
  <si>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</si>
  <si>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</si>
  <si>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</si>
  <si>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</si>
  <si>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</si>
  <si>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</si>
  <si>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</si>
  <si>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</si>
  <si>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</si>
  <si>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</si>
  <si>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</si>
  <si>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</si>
  <si>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</si>
  <si>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</si>
  <si>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</si>
  <si>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</si>
  <si>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</si>
  <si>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</si>
  <si>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</si>
  <si>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</si>
  <si>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</si>
  <si>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</si>
  <si>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</si>
  <si>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</si>
  <si>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</si>
  <si>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</si>
  <si>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</si>
  <si>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</si>
  <si>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</si>
  <si>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</si>
  <si>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</si>
  <si>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</si>
  <si>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</si>
  <si>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</si>
  <si>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</si>
  <si>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</si>
  <si>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</si>
  <si>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</si>
  <si>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</si>
  <si>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</si>
  <si>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</si>
  <si>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</si>
  <si>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</si>
  <si>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</si>
  <si>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</si>
  <si>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</si>
  <si>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</si>
  <si>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</si>
  <si>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</si>
  <si>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</si>
  <si>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</si>
  <si>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</si>
  <si>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</si>
  <si>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</si>
  <si>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</si>
  <si>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</si>
  <si>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</si>
  <si>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</si>
  <si>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</si>
  <si>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</si>
  <si>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</si>
  <si>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</si>
  <si>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</si>
  <si>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</si>
  <si>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</si>
  <si>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</si>
  <si>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</si>
  <si>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</si>
  <si>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</si>
  <si>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</si>
  <si>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</si>
  <si>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</si>
  <si>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</si>
  <si>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</si>
  <si>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</si>
  <si>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</si>
  <si>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</si>
  <si>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</si>
  <si>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</si>
  <si>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</si>
  <si>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</si>
  <si>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</si>
  <si>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</si>
  <si>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</si>
  <si>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</si>
  <si>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</si>
  <si>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</si>
  <si>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</si>
  <si>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</si>
  <si>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</si>
  <si>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</si>
  <si>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</si>
  <si>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</si>
  <si>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</si>
  <si>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</si>
  <si>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</si>
  <si>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</si>
  <si>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</si>
  <si>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</si>
  <si>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</si>
  <si>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</si>
  <si>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</si>
  <si>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</si>
  <si>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</si>
  <si>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</si>
  <si>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</si>
  <si>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</si>
  <si>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</si>
  <si>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</si>
  <si>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</si>
  <si>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</si>
  <si>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</si>
  <si>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</si>
  <si>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</si>
  <si>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</si>
  <si>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</si>
  <si>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</si>
  <si>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</si>
  <si>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</si>
  <si>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</si>
  <si>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</si>
  <si>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</si>
  <si>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</si>
  <si>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</si>
  <si>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</si>
  <si>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</si>
  <si>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</si>
  <si>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</si>
  <si>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</si>
  <si>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</si>
  <si>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</si>
  <si>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</si>
  <si>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</si>
  <si>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</si>
  <si>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</si>
  <si>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</si>
  <si>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</si>
  <si>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</si>
  <si>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</si>
  <si>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</si>
  <si>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</si>
  <si>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</si>
  <si>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</si>
  <si>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</si>
  <si>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</si>
  <si>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</si>
  <si>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</si>
  <si>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</si>
  <si>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</si>
  <si>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</si>
  <si>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</si>
  <si>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</si>
  <si>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</si>
  <si>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</si>
  <si>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</si>
  <si>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</si>
  <si>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</si>
  <si>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</si>
  <si>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</si>
  <si>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</si>
  <si>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</si>
  <si>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</si>
  <si>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</si>
  <si>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</si>
  <si>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</si>
  <si>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</si>
  <si>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</si>
  <si>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</si>
  <si>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</si>
  <si>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</si>
  <si>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</si>
  <si>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</si>
  <si>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</si>
  <si>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</si>
  <si>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</si>
  <si>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</si>
  <si>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</si>
  <si>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</si>
  <si>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</si>
  <si>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</si>
  <si>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</si>
  <si>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</si>
  <si>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</si>
  <si>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</si>
  <si>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</si>
  <si>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</si>
  <si>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</si>
  <si>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</si>
  <si>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</si>
  <si>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</si>
  <si>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</si>
  <si>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</si>
  <si>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</si>
  <si>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</si>
  <si>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</si>
  <si>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</si>
  <si>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</si>
  <si>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</si>
  <si>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</si>
  <si>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</si>
  <si>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</si>
  <si>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</si>
  <si>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</si>
  <si>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</si>
  <si>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</si>
  <si>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</si>
  <si>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</si>
  <si>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</si>
  <si>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</si>
  <si>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</si>
  <si>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</si>
  <si>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</si>
  <si>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</si>
  <si>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</si>
  <si>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</si>
  <si>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</si>
  <si>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</si>
  <si>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</si>
  <si>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</si>
  <si>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</si>
  <si>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</si>
  <si>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</si>
  <si>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</si>
  <si>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</si>
  <si>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</si>
  <si>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</si>
  <si>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</si>
  <si>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</si>
  <si>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</si>
  <si>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</si>
  <si>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</si>
  <si>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</si>
  <si>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</si>
  <si>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</si>
  <si>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</si>
  <si>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</si>
  <si>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</si>
  <si>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</si>
  <si>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</si>
  <si>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</si>
  <si>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</si>
  <si>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</si>
  <si>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</si>
  <si>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</si>
  <si>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</si>
  <si>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</si>
  <si>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</si>
  <si>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</si>
  <si>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</si>
  <si>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</si>
  <si>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</si>
  <si>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</si>
  <si>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</si>
  <si>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</si>
  <si>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</si>
  <si>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</si>
  <si>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</si>
  <si>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</si>
  <si>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</si>
  <si>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</si>
  <si>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</si>
  <si>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</si>
  <si>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</si>
  <si>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</si>
  <si>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</si>
  <si>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</si>
  <si>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</si>
  <si>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</si>
  <si>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</si>
  <si>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</si>
  <si>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</si>
  <si>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</si>
  <si>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</si>
  <si>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</si>
  <si>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</si>
  <si>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</si>
  <si>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</si>
  <si>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</si>
  <si>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</si>
  <si>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</si>
  <si>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</si>
  <si>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</si>
  <si>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</si>
  <si>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</si>
  <si>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</si>
  <si>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</si>
  <si>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</si>
  <si>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</si>
  <si>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</si>
  <si>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</si>
  <si>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</si>
  <si>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</si>
  <si>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</si>
  <si>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</si>
  <si>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</si>
  <si>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</si>
  <si>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</si>
  <si>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</si>
  <si>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</si>
  <si>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</si>
  <si>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</si>
  <si>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</si>
  <si>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</si>
  <si>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</si>
  <si>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</si>
  <si>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</si>
  <si>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</si>
  <si>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</si>
  <si>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</si>
  <si>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</si>
  <si>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</si>
  <si>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</si>
  <si>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</si>
  <si>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</si>
  <si>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</si>
  <si>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</si>
  <si>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</si>
  <si>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</si>
  <si>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</si>
  <si>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</si>
  <si>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</si>
  <si>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</si>
  <si>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</si>
  <si>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</si>
  <si>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Rémiás József E. V.</t>
  </si>
  <si>
    <t>Rémiás József</t>
  </si>
  <si>
    <t>Vállakozói tapasztalatlanság</t>
  </si>
  <si>
    <t>Ismeretségi kör hiánya</t>
  </si>
  <si>
    <t xml:space="preserve"> </t>
  </si>
  <si>
    <t>3770 Sajószentpéter Alacskai Út 18</t>
  </si>
  <si>
    <t>jozsef.remias@gmail.com</t>
  </si>
  <si>
    <t>2021.</t>
  </si>
  <si>
    <t xml:space="preserve">Véllalkozásom elindításához nem releváns </t>
  </si>
  <si>
    <t>Tudatosan dolgozok a minél hatékonyabb időbeosztáson</t>
  </si>
  <si>
    <t xml:space="preserve">Gyorsan változó piaci körülmények </t>
  </si>
  <si>
    <t>Napi szinten informálódok minden a vállalkozással kapcsolatos változásokról</t>
  </si>
  <si>
    <t>Nehezen elérhető potenciális felhasználók</t>
  </si>
  <si>
    <t>Bevételem legnagyobb részét azonnal marketingre fordítom amint lehetőségem adódik rá.</t>
  </si>
  <si>
    <t>Felhasználói felület kezdeti megismerése</t>
  </si>
  <si>
    <t xml:space="preserve">Felhasználói élmény megtervezéséhez tapasztalt szakemberek véleményét kértem ki és szakirodalmból informálódtam </t>
  </si>
  <si>
    <t xml:space="preserve">Egy éven belül szeretném kiforrottá tenni a szolgáltatásomat, ehhez a felhasználók igényeit folyamatosan figyelembe véve finomítani és bővíteni akarom az oldal szolgáltatásait. </t>
  </si>
  <si>
    <t>Későbbiekben az óra adáson kívül jegyzet megosztási illetve kereskedési lehetőséget is szeretnék nyújtani. Itt minden félévben frissülő anyagokat szeretnék elérhetővé tenni.</t>
  </si>
  <si>
    <t xml:space="preserve">Több weblap fejlesztésben is részt vettem amikből rengeteget tanultam és ennek az oldalnak a megtervezésénél is kamatoztatni tudtam az ott megszerzett tudást </t>
  </si>
  <si>
    <t xml:space="preserve">Marketing megszervezését még nem vezettem csak nyomon követtem az eddigi munkáim során ennél a weboldalnál ezt a területet is én fogom koordinálni. </t>
  </si>
  <si>
    <t>laptop</t>
  </si>
  <si>
    <t xml:space="preserve">projektor </t>
  </si>
  <si>
    <t>prezentációk tartása</t>
  </si>
  <si>
    <t>vásárlás</t>
  </si>
  <si>
    <t>Autó, telefon</t>
  </si>
  <si>
    <t>Fő szolgáltatás</t>
  </si>
  <si>
    <t>Vásárlás(Rendelésre fejlesztés )</t>
  </si>
  <si>
    <t>Főállás</t>
  </si>
  <si>
    <t>1.    naptári év  2018.</t>
  </si>
  <si>
    <t>2.  naptári   év  2019.</t>
  </si>
  <si>
    <t>2020.</t>
  </si>
  <si>
    <t>Vállalkozás megalapítása</t>
  </si>
  <si>
    <t>Támogatási előleg lehívása</t>
  </si>
  <si>
    <t>Weboldal tesztüzeme</t>
  </si>
  <si>
    <t>Weboldal üzemeltetése</t>
  </si>
  <si>
    <t xml:space="preserve">Marketing kampány </t>
  </si>
  <si>
    <t>Munkabér kifizetése</t>
  </si>
  <si>
    <t>Projekt lezárása</t>
  </si>
  <si>
    <t>Konkurencuiák személyes tesztelése, gyengeségeik felmérése</t>
  </si>
  <si>
    <t>Friss egyetemisták akik 18. életévüket betöltötték online térben keresnek első körben megoldásokat minden problémára.</t>
  </si>
  <si>
    <t>Egyetemi hallgatók</t>
  </si>
  <si>
    <t>Felnőtt korúak</t>
  </si>
  <si>
    <t>200 000 fő országosan, régióban 20 000 fő</t>
  </si>
  <si>
    <t>webuni.hu</t>
  </si>
  <si>
    <t>skypesuli.hu</t>
  </si>
  <si>
    <t>nincs stream lehetőség</t>
  </si>
  <si>
    <t>komplett kész video anyagokat lehet megvásárolni</t>
  </si>
  <si>
    <t xml:space="preserve">sokat tesztelt stream rendszerrel dolgoznak </t>
  </si>
  <si>
    <t>nincs konkrét célcsoport és biztonságos fizetési mód</t>
  </si>
  <si>
    <t>meglévő oldalakat használ beépülő modulként</t>
  </si>
  <si>
    <t>Magánóra</t>
  </si>
  <si>
    <t>Előadás</t>
  </si>
  <si>
    <t>Jegyzetvásárlás</t>
  </si>
  <si>
    <t xml:space="preserve">Stream szolgáltatást nyújtok az eddig megszokott video értékesítés helyett, biztonságos fizetési megoldást nyújtok illetve egyetemistákat veszek célkeresztbe az eddig megszokott nyelvoktatók helyett  </t>
  </si>
  <si>
    <t>Eddig nem létező szolgáltatások</t>
  </si>
  <si>
    <t xml:space="preserve">Eddig meg nem célcott piaci szegmens </t>
  </si>
  <si>
    <t>Minőségbiztosítási garancia</t>
  </si>
  <si>
    <t>Új vállalkozás</t>
  </si>
  <si>
    <t>Kezdeti ismeretlenség</t>
  </si>
  <si>
    <t>Kapcsolati tőke kis mérete</t>
  </si>
  <si>
    <t>Magánórák esetén egy konkrét kis mértékű rész összeget számol fel az oldal költségként. Előadás esetében a hallgatószámtól függ milyen részaránnyal számol az oldal, nagyobb hallgatói szám esetén nagyobb részt számol fel amivel a megnövekedett járulékos költségeket tervezzük fedezni.</t>
  </si>
  <si>
    <t xml:space="preserve">A felhasználók félreértelmezik az oldal üzenetét </t>
  </si>
  <si>
    <t>Folyamatosan figyelem a felhasználói reakciókat</t>
  </si>
  <si>
    <t>Nem jut el elég hallgatóhoz az oldal híre</t>
  </si>
  <si>
    <t>Minél több felületen párhuzamosan adok fel hírdetéseket</t>
  </si>
  <si>
    <t>Vállalkozásom elindításához nem releváns.</t>
  </si>
  <si>
    <t xml:space="preserve">Rugalmasságommal és talpraesettségemmel ellensúlyozom a kezdeti tapasztalatlanságomat. </t>
  </si>
  <si>
    <t>Nyitott személyiségemmel igyekszek ellensúlyozni az ismerethiányomat.</t>
  </si>
  <si>
    <t>Nem osztom be elég hatékonyan az időmet.</t>
  </si>
  <si>
    <t>3770 Sajószentpéter Alacskai út 18.</t>
  </si>
  <si>
    <t>ÖVTJ 6312</t>
  </si>
  <si>
    <t xml:space="preserve">Oktatók és tanulók számára egy online felület biztosítása, ahol ellenörzött keretek között meg tudják valósítani a magánórákat, előadásokat és biztonságosan a tranzakciókat is le tudják bonyolítani. </t>
  </si>
  <si>
    <t xml:space="preserve">Szeretném megvalósítani önmagamat, ami elsősorban ennek a weboldalnak a létrehozásából áll. Ebből pedig szeretném biztosaítani a stabil anyagi hátteret a jövőmben. </t>
  </si>
  <si>
    <t>Rövidtáv: Főállásban a vállalkozást szeretném irányítani és a stabil működés feltételeit szeretném megteremteni. Középtáv: Webfejlesztés területén szeretném képességeimet kibontakoztatni, korszerű technológiákkal szeretnék folyamatosan megismerkedni.</t>
  </si>
  <si>
    <t xml:space="preserve">Megbízható, optimista, szorgalmas ember vagyok. </t>
  </si>
  <si>
    <t>Minden problémát adott pillanatban akarok megoldani, ami nem mindig kivitelezhető ezért a problémák súlyozásán és a prioritások felállításán kell még dolgoznom.</t>
  </si>
  <si>
    <t>Egyetemi éveim alatt számos diákszervezetben részt vettem ahol esetenként vezetői pozíciót is betöltöttem.</t>
  </si>
  <si>
    <t xml:space="preserve">Követni kell a folyamatosan változó trendeket, ehhez pedig sokat kell kutatnom, hogy mindig naprakész lehessek. </t>
  </si>
  <si>
    <t>Felmerülő problémák esetén jó érzékem van a lényeg látáshoz, hogy az adott problémát felesleges energia pazarlás nélkül meg tudjam oldani.</t>
  </si>
  <si>
    <t>Szerteágazó munka során a jegyzeteimre vagyok mindig hagyatkozva ezt szeretném javítani azzal, hogy több információt jegyezzek meg és nem kell mindnig feljegyzésekből emlékeznem.</t>
  </si>
  <si>
    <t>Tervezett vállalkozásom megvalósításánál nem releváns.</t>
  </si>
  <si>
    <t xml:space="preserve">Az oldal célközönsége elsősorban egyetemista hallgatók. Be tudnak regisztrállni az oldalra, ahol ki tudják tölteni a saját adatlapjukat, amennyiben tanítani akarnak. Megadhatják mit tanítanak mely területek az erősségeik és milyen tapasztalataik vannak. Ezek után a felhasználók fel tudnak adni egy hírdetést magánóraként iletve előadásként is. Amennyiben magánórát akarnak tartani egyszerűbb a helyzetük csak meghírdetik a tanórát, amit egy másik hallgatók elmenthet, chaten fel tudják venni a kapcsolatot és az oldalon le tudják bonyolítani az órát, aminek a végén a pénzügyi tranzakciókat is végbe tudják vinni. Ugyanez előadás esetén annyiban változik, hogy a tanárok megjelölnek egy fix időpontot, amikor meg akarják tartani az órát és erre tudnak jelentkezni a hallgatók. Az óra végén itt is a beépített kredit rendszerrel a fizetést is le tudják bonyolítani. A krediteket a hallgatók paypal vagy egyéb pénzügyi szolgáltatók segítségével az oldalon meg tudják vásárolni, a tanárok pedig ugyanígy az oldalon vissza tudják váltani. Az oldalon számos biztonsági funkció be lesz építve mind a tanárok mind a diákok részére. Minden órát rögzítünk egy bizonyos ideig, hogy az esetleges panaszok esetén vissza tudjuk nézni és meg tudjunk róla győződni, hogy valóban jogosan éltek panasszal. Amennyiben így történt a kifizetett krediteket vissza tudjuk utalni illetve továbbitani tudjuk a tanárnak adott esetben. Ezzel a tanár ís védve lesz, amennyiben becsületesen megtartotta az órát, de a hallgató nem hajlandó kifizetni illetve a hallgató is védve lesz amennyiben a tanár nem tart minősíthető órát a diák panasszal élhet, amit a felvételek visszanézésével ellenőrizni tudunk. Későbbiekben egy jegyzet megosztó könyvtárat is létre akarok hozni, ahova minden félévben fel tudják tölteni az aktuális anyagokat. Itt is lehetőséget biztosítunk adott esetben, hogy a tanárok árusítani tudják saját jegyzeteiket illetve adott esetben a hallgatók is egymás között kereskedni tudjanak. Ezt csak az idő előrehaladtával akarom bevezetni, elsősorban csak az ideális oktató felületet és biztonságos tranzakciót akarom biztosítani a felhasználóknak. A magánórákért egy minimális összeget tervezek elkérni becsült értékekkel számolva, amennyiben a tanár egy óráért 3000 HUF-ot kér el, abból 500 HUF az oldalt illeti ez körülbelül 16.67%. Előadás esetében a hallgatói számtól függ, milyen részesedést kér az oldal az órai bevételből például 20 fő hallgató esetén 10%-ot 30 fő esetén már 20%-ot. Ezen értékek végleges meghatározásához még számos vizsgálatot fogok elvégezni. </t>
  </si>
  <si>
    <t>Záró elszámolás benyújtása</t>
  </si>
  <si>
    <t>Ennek a szolgáltatásnak nincs egyértelmű konkurenciája, 1-2 weboldal biztosít hasonló szolgáltatást, ellenben itt van kizárólag összefoglalva az, ami az egyetemi magánoktatás minden területét magába foglalja. Konkurenciáim közül egyik sem célozza kifejezettem az egyetemista hallgatókat, illetve egyik sem biztosít biztonságos fizetési megoldást.</t>
  </si>
  <si>
    <t>https://webuni.hu/       http://skypesuli.hu/</t>
  </si>
  <si>
    <t>Egy még teljesen ki nem alakult piacnak egy olyan szegmensét célzom meg, ahol nincs konkrét konkurenciám.</t>
  </si>
  <si>
    <t>Olyan szolgáltatásokat nyújtok, amelyek kizárólag nálam megtalálhatók, konkurencia megjelenése előtt stabil felhasználói bázist alakítok ki.</t>
  </si>
  <si>
    <t>Egyetemista hallgatók. 18-25 éves kor között, tipikusan online térben mozgó és informálódó közösség. Szinte minden problémára azonnal akar megoldást találni az online térben. Bátran használnak online fizetési megoldásokat, nem tartanak az online utalástól, tranzakcióktol.</t>
  </si>
  <si>
    <t>Minimum 18 életévet betöltött egyetemi hallgatók</t>
  </si>
  <si>
    <t>Fiatalos rugalmas, változatos emberek</t>
  </si>
  <si>
    <t>Hiány van egy olyan online felületre, ahol a tanítani vágyó egyetemisták és a tanulni vágyó egyetemisták gördülékekenyen tudnak ismereteket cserélni. A magánórák és előadások megtartásának nincs jelenleg egységes, biztonságos online felülete.</t>
  </si>
  <si>
    <t>A digitalizáció egyre inkább elterjed azoktatásban is, így indokolt, hogy apiac gyorsulva növekvő.</t>
  </si>
  <si>
    <t>szép a felülete, számos elérhető anyag</t>
  </si>
  <si>
    <t>nincs</t>
  </si>
  <si>
    <t>3db versenytárs, 10% részesedés</t>
  </si>
  <si>
    <t>A piacra való belépést a megfelelő mennyiségű marketing meghatározása teszi körülményessé, a kezdeti ismeretlenségen kell dolgozni. Mivel egyéni vállalkozóként kezdem meg a tevékenységemet, így a vállalkozás megalapítása és megszüntetése is az ügyfélkapun keresztül költségmentesen kivitelezhető.</t>
  </si>
  <si>
    <t>Magánóra és előadás tartására szeretnék egy online felületet biztosítani egyetemisták számára, ahol biztonságosan a szükséges tranzakciókat is el tudják végezni. Ehhez egy minőségbiztosítási rendszert is ki akarok építeni, amivel védeni tudom mind az oktatókat mind a tanárokat az oldalon.</t>
  </si>
  <si>
    <t>Hírdetés feladási lehetőség, chat funkció, jegyzet megosztási lehetőség, fizetési megoldások.</t>
  </si>
  <si>
    <t>Egyetemista felhsználói bázis</t>
  </si>
  <si>
    <t>A fejlesztők jól ismerik a célközönséget.</t>
  </si>
  <si>
    <t>Adózási, pénzügyi ismeretek hiánya</t>
  </si>
  <si>
    <t xml:space="preserve">Egyetemi szervezetek segítségét veszem igényeb mind a HÖK HÖOK és AISEK-et amikjól kiépített hálózatukkal nagy segítséget tudnak nyújtani. Emellett Facebook-os és Instagrammos hirdetéseket is fel akarok adni. Bejáratott Facebook csoportokban akarok hirdetni, minden év elején készítenek a hallgatók egy évfolyamos Facebook csoportot mindenek előtt ezeket célzom meg. </t>
  </si>
  <si>
    <t>6312 Világháló portálszolgáltatás</t>
  </si>
  <si>
    <t>Ezen az oldalon minden tanulásbeli problémájukra megtalálják a megoldást a hallgatók. A legjobb embereketől akik már teljesítették az adott vizsgát/zh-t, ami az adott hallgató előtt áll. Felesleges mellébeszélés nélkül, célirányos vizsgafelkészítást tud kapni.</t>
  </si>
  <si>
    <t>Online felületeken akarok hírdetni első sorban Facebook-on illetve Instagrammon. Ezen kívül kellő ismeretség után a neptun rendszerben is hírdetést tervezek feladni, amivel közvetlenül minden hallgatóhoz el fogok tudni jutni.</t>
  </si>
  <si>
    <t>Hallanak a hírdetésről, de nem ragadja meg a felhasználók figyelmét</t>
  </si>
  <si>
    <t>Az oldal kizárólagos előnyeire hívom fel a figyelmet, azokra a szolgáltatásokra, amik csak itt érhetőek el.</t>
  </si>
  <si>
    <t xml:space="preserve">A tervezetthez képest alacsonyabb az árbevétel. </t>
  </si>
  <si>
    <t>Intenzív marketingkampány lebonyolítása egyszerre több kommunikációs csatornán.</t>
  </si>
  <si>
    <t>Likviditási nehézségek a vállalkozás elindításakor.</t>
  </si>
  <si>
    <t>Tagi kölcsön bevonása, támogatási előleg lehívása.</t>
  </si>
  <si>
    <t>Az induláshoz szükséges magas tőkeigény.</t>
  </si>
  <si>
    <t>Támogatás elnyerése, magas színvonalú üzleti terv benyújtása.</t>
  </si>
  <si>
    <t>Az oldal neve Onos.Academy lesz az Onos a One Night One Semester szavak kezdőbetűiböl tevődik össze. Célirányosan egyetemista hallgatókat fog megcélozni, akiknek a felsőbb évesek tapasztalataira lenne szükségük, hogy boldogulni tudjanak az egyetemi életben és könnyebben le tudják küzdeni a kezdeti nehézségeket. Ehhez akarom létrehozni ezt a portált, ahol az idősebb hallgatók magánórák és előadások keretein belül segítik elsajátítani az új ismeretanyagokat.</t>
  </si>
  <si>
    <t>3530 Miskolc Meggyesalja utca 26. 2018.04.12.</t>
  </si>
  <si>
    <t>Vállakozáasomban egy online szolgáltatást akarok nyújtani egyetemista hallgatók számára. Az oldal neve Onos.acamedy lesz, az ONOS betűszó a One Night One Semester szavak kezdőbetűiböl adódik össz. Ezzel a brand lényegét meg fogva tudatosítja, hogy az egyetemi pörgős életben a folyamatos tanulás halasztgatás végére amikor már csak 2 nap van hátra a vizsgáig akkor is VAN megoldás a vizsga teljesítésére. Ez az ONOS. A felületen tapasztaltabb felsőbb éves hallgatók be tudnak regisztrállni oktatói szándékkal. Kézen fekvő, hogy az adott tudományterület teljes ismerete nélkül a konkrét vizsga felkészítésre ők a legalkalmasabbak, hiszen pont ezeket a vizsgákat teljesítették egy-két féléve amik most az új hallgatók előtt állnak. A fiatal hallgatók az egyetem elsőbb éveiben olyan elvárásrendszernek vannak kitéve amit nagyon nehezen lehet segíteni külső segítség nélkül ezen segít ez az oldal. Az weboldalra beregisztrállt hallgatók a profiluk kitöltése után előadás és magánóra hírdetéseket tudnak feladni. Ezeket a tanulni vágyok saját profiljukban el tudják menteni. Magánóra esetén a chat-en fel tudják venni egymással a kapcsoaltot ahol megbeszélnek egy időpontot mikor érnek rá mind a ketten és akkor a chatből nyílóan a tanár el tudja indítani a stream-et. Előadás esetén a hírdetésben egy fix időponti s fel van tűntetve amikorra mindenkinek a gépek elé kell ülnie, hogy csatlakozni tudjanak az előadáshoz. A stream felületen a tanárnak számos eszköze lesz amit az óra adás folyamán fel tud használni. Ilyen a képernyő megosztás, pointe, jeygzet megosztás, kép és hang stream-elés értelem szerűen, rajz funkció. Mind a hallgatókat mind az oktatókat egy minőségbiztosítási rendszer védi. Minden órát rögzítünk egy adott ideig (körülbelül 1 hétig). Ennek segítségével, hogyha valamelyik fél panasszal él vissza tudjuk nézni a felvételeket, hogy meggyőződjünk valóban jogosan élnek-e panasszal. Ezáltal amennyiben a diákok befizetik az órát de egyértelműen nem tartott a tanár minősíthető órát a diák panasszal élhet és mi igazolni tudjuk valós-e a panasz. Magánóra esetén az oldal egy fix százalékot számol fel körülbelül 10%-ot ez és a későbbiekben megemlített értékek még módosulhatnak a felhasználói visszajelzések tükrében. Előadás esetén ennél összetettebb az oldal részesedésének meghatározása. Alacsony 10 fős előadás esetén 20%-os részesedést számol fel az oldal, 20 fő esetén már 30%-ot, a hallgatók nagyobb létszáma esetén tovább nőhet ez a részarány amivel fedezni tudjuk a megnövekedett szerver költségünket.Az oldalon egy kredit rendszert lesz kiépítve ezáltal az oldalon kredit tranzakciók fognak megvalósulni. A diákok saját profiljukban kreditet fognak tudni vásárolni(paypal banki átutalás vagy egyéb beépített technológiákkal). A tanárok a megkeresett krediteket a profiljukban vissza tudják váltani a számukra kedvező valutára. Egyetemi éveim alatt számtalan helyzetben tapasztaltam ennke a szolgáltatásnak a hiányét, az újabb generációk egyetemi körökben pedig még kiemelkedőbben az online térben keresik mindenre a megoldást és azonnal választ is akarnak kapni rá, erre itt meg lesz a lehetőségük. Természetesen nem csak "tűzoltás" jelleggel lehet használni az oldalt az egyszerű hétköznapi tanulás során is hasznos lehet egy fix időpontban heti rendszerességű magánóra esetében. Kényelmesebb minden esetben mind a tanár, mind a diák szempontjából. Ezt az oldalt a specializációja teszi különlegessé, konkurenciáim egyike sem tud biztonságos fizetési megoldást nyújtani illetve stream szolgáltatást nyújtani kifejezetten egyetemista célközönség számára. Itt az oktatói felület számos lehetőséget biztosít a teljesen realisztikus oktatáshoz, hogy az órák a személyesen megtartott órákhoz teljesen hasonló élményt tudjon nyújtani. Egyetemistaként jó pár szervezetnek atagja voltam ahol lehetőségem volt projekt vezetési tapasztalatokhoz jutno. Már több oldal fejlesztését is végig meneddzseltem amiket végül nem én üzemeltettem. Jelen esetben Uxdesigner szerepet is betöltök az oldal fejlesztésében, azaz a felhasználói élményet tervezem meg amihez szakirodalom és tapasztalt szakemberek támogatását veszem segítségül. Tanultam programozást és értékesítési tapasztalatokkal is rendelkezek ezáltal gördülékenyen tudok kommunikállni a programozókkal és marketing szakemberekkel is.</t>
  </si>
  <si>
    <t>Egyéb bevétel (10 % önerő, magánkölcsön)</t>
  </si>
  <si>
    <t>Kölcsön visszafizetés</t>
  </si>
  <si>
    <t>531. sor Hatósági igazgatási, szolgáltatási díjak, illetékek (KATA, IPA, kamarai hozzájárulás, rezsi)</t>
  </si>
  <si>
    <t>Egyéb bevételek (előleg, 10% önerő, magánkölcsön, támogatás)</t>
  </si>
  <si>
    <t>Egyéb szolgáltatások értéke (rezsi)</t>
  </si>
  <si>
    <t>Egyéb ráfordítások (IPA, kamarai hozzájárulás, magánkölcsön visszafizetése)</t>
  </si>
  <si>
    <t>2018. jún</t>
  </si>
  <si>
    <t>2018. júl</t>
  </si>
  <si>
    <t>2018. aug</t>
  </si>
  <si>
    <t>2018. szept</t>
  </si>
  <si>
    <t>2018. okt</t>
  </si>
  <si>
    <t>2018. nov</t>
  </si>
  <si>
    <t>2018. dec</t>
  </si>
  <si>
    <t>2019. jan</t>
  </si>
  <si>
    <t>2019. feb</t>
  </si>
  <si>
    <t>2019. márc</t>
  </si>
  <si>
    <t>2019.ápr</t>
  </si>
  <si>
    <t>2019. máj</t>
  </si>
  <si>
    <t>2021. év</t>
  </si>
  <si>
    <t>Eszközök, irodabútorok beszerzése</t>
  </si>
  <si>
    <t>Weboldal fejlesztése (oktatóportál fejlesztése)</t>
  </si>
  <si>
    <t>Kölcsön adása vállalkozásomnak</t>
  </si>
  <si>
    <t>Kölcsön visszafizetése</t>
  </si>
  <si>
    <t>Működő vállalkozás</t>
  </si>
  <si>
    <t>adminisztráció</t>
  </si>
  <si>
    <t>2018. június 01.</t>
  </si>
  <si>
    <t>Onos.Academy (oktatóportál)</t>
  </si>
  <si>
    <t>2018. augusztus</t>
  </si>
  <si>
    <t>2018. június</t>
  </si>
  <si>
    <t xml:space="preserve"> Irodai, igazgatási berendezések és felszerelések</t>
  </si>
  <si>
    <t>munkavégzéshez</t>
  </si>
  <si>
    <t>Irodaasztal és szekrény</t>
  </si>
  <si>
    <t>Vállalkozás vezetése, tevékenység végzése</t>
  </si>
  <si>
    <t>Munkatapasztalat</t>
  </si>
  <si>
    <t>Marketing költségek</t>
  </si>
  <si>
    <t>Telefon és internet költség</t>
  </si>
  <si>
    <t>KATA</t>
  </si>
  <si>
    <t>A vállalékozás gyakorlatilag iroda nélkül, a lakhelyemen fog működni, ezért a víz és a gáz költsége nem számottevő, így nem határozható meg a tevékenységgel kapcsolatban. A villany költsége lehet jelentősebb, ami becsülten 10 ezer Ft/hó.
A Marketing költségek esetében a projekt megkezdésétől számított első 12 hónap átlaga kerlt megadásra.</t>
  </si>
  <si>
    <t xml:space="preserve">A vállalkozás tervezett költségei elszámolandó és nem elszámolandó költségekből tevődik össze. A projekt megvalósítását 10 hónapra tervezem: a kötelező foglalkoztatásra 180500Ft/hóval számoltam, mely összesen 1 805 000Ft, laptopra 250 ezer Ft-ot, projektorra 95 ezer Ft-ot, a weboldal kifejlesztésére 700 000Ft-t számoltam, a fennmaradó összeget marketingre szeretném elkölteni. A nem elszámolandó költségek között terveztem a havi kata összegét, valamint a szerver bérleti díját. </t>
  </si>
  <si>
    <t>Egy magánórát átlagos értéket számolva 2-3000 forintra becsülök minimum ebből az oldal 10% részesedést tervez felszámolni a tanártól. E melett az előadások esetén a hallgatók nagy létszámára való tekintettel reálisnak tartok 500-1000 forintos belépési díjat amiből az oldal forgalomtól függően 10-50%-os részesedést fog felszámolni. Zárthelyi és vizsgaidőszak idején kiugró forgalomra számítunk, egyszerű szorgalmi időszaki napokon pedig egy minimális folyamatos forgalmat tartunk reálisnak. 2019-ben és 2020-ban az adózott nyereségem alacsonyabb lesz a 2018.évinél, mivel már nincs támogatás, amely növelné az értékesítés árbevételét.</t>
  </si>
  <si>
    <t>107171SA</t>
  </si>
  <si>
    <t>5299. Ki nem emelt egyéb igénybe vett szolgáltatások költségei(Könyvelői díj, Ügyvédi kiadások, speciális igények indokolják, felhasználói feltételek stb.)</t>
  </si>
  <si>
    <t>143. sor Irodai, igazgatási berendezések és felszerelések (Anyagköltség)</t>
  </si>
  <si>
    <t>Sajószentpéter 2018.04.26</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</si>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</sst>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3" fontId="7" fillId="0" borderId="65" xfId="0" applyNumberFormat="1" applyFont="1" applyFill="1" applyBorder="1" applyAlignment="1">
      <alignment horizontal="right" vertical="center" wrapText="1"/>
    </xf>
    <xf numFmtId="3" fontId="17" fillId="0" borderId="186" xfId="0" applyNumberFormat="1" applyFont="1" applyFill="1" applyBorder="1" applyAlignment="1">
      <alignment horizontal="right" vertical="center" wrapText="1"/>
    </xf>
    <xf numFmtId="3" fontId="7" fillId="0" borderId="188" xfId="0" applyNumberFormat="1" applyFont="1" applyFill="1" applyBorder="1" applyAlignment="1" applyProtection="1">
      <alignment horizontal="right" vertical="center" wrapText="1"/>
      <protection locked="0"/>
    </xf>
    <xf numFmtId="3" fontId="7" fillId="0" borderId="18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24" fillId="0" borderId="14" xfId="0" applyNumberFormat="1" applyFont="1" applyFill="1" applyBorder="1" applyAlignment="1" applyProtection="1">
      <alignment horizontal="right" vertical="center" wrapText="1"/>
      <protection locked="0"/>
    </xf>
    <xf numFmtId="0" fontId="7" fillId="2" borderId="189"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5" fontId="75" fillId="0" borderId="30" xfId="7" applyNumberFormat="1" applyFill="1" applyBorder="1" applyAlignment="1" applyProtection="1">
      <alignment horizontal="center" vertical="center"/>
      <protection hidden="1"/>
    </xf>
    <xf numFmtId="165" fontId="75" fillId="0" borderId="185"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0" xfId="0" applyFont="1" applyFill="1" applyBorder="1" applyAlignment="1">
      <alignment horizontal="left" vertical="center" wrapText="1" indent="1"/>
    </xf>
    <xf numFmtId="0" fontId="108" fillId="8" borderId="191"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8" borderId="192"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R&#233;mi&#225;s%20J&#243;zsef/R&#233;mi&#225;s-J&#243;zsef_Miskolc_2018.04.10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Rémiás József</v>
          </cell>
          <cell r="D3"/>
          <cell r="E3"/>
        </row>
        <row r="4">
          <cell r="C4">
            <v>34514</v>
          </cell>
          <cell r="D4"/>
          <cell r="E4"/>
        </row>
        <row r="7">
          <cell r="C7" t="str">
            <v>jozsef.remias@gmail.com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Rémiás József</v>
          </cell>
        </row>
        <row r="6">
          <cell r="C6">
            <v>34514</v>
          </cell>
        </row>
        <row r="7">
          <cell r="C7" t="str">
            <v>jozsef.remias@gmail.com</v>
          </cell>
        </row>
      </sheetData>
      <sheetData sheetId="20">
        <row r="5">
          <cell r="C5" t="str">
            <v>Rémiás József</v>
          </cell>
        </row>
        <row r="6">
          <cell r="C6">
            <v>34514</v>
          </cell>
        </row>
        <row r="7">
          <cell r="C7" t="str">
            <v>jozsef.remias@gmail.com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ebuni.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ozsef.remia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536</v>
      </c>
    </row>
    <row r="2" spans="1:2" ht="409.6" customHeight="1">
      <c r="B2" s="134" t="s">
        <v>421</v>
      </c>
    </row>
    <row r="3" spans="1:2" ht="75" customHeight="1">
      <c r="B3" s="333" t="s">
        <v>422</v>
      </c>
    </row>
    <row r="4" spans="1:2" ht="409.6" customHeight="1">
      <c r="B4" s="434" t="s">
        <v>540</v>
      </c>
    </row>
    <row r="5" spans="1:2" ht="292.5" customHeight="1">
      <c r="B5" s="434"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290</v>
      </c>
    </row>
    <row r="29" spans="1:2" ht="16.5" customHeight="1">
      <c r="B29" s="209" t="s">
        <v>380</v>
      </c>
    </row>
    <row r="30" spans="1:2" ht="16.5" customHeight="1">
      <c r="B30" s="209"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F71" sqref="F71"/>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5" t="s">
        <v>249</v>
      </c>
      <c r="C1" s="1006"/>
      <c r="D1" s="1006"/>
      <c r="E1" s="1006"/>
      <c r="F1" s="1007"/>
      <c r="G1" s="130" t="s">
        <v>207</v>
      </c>
    </row>
    <row r="2" spans="1:7" ht="27.75" customHeight="1" thickBot="1">
      <c r="B2" s="269" t="s">
        <v>69</v>
      </c>
      <c r="C2" s="270"/>
      <c r="D2" s="268"/>
      <c r="E2" s="268"/>
      <c r="F2" s="271"/>
      <c r="G2" s="129" t="s">
        <v>291</v>
      </c>
    </row>
    <row r="3" spans="1:7" ht="258.75" customHeight="1" thickBot="1">
      <c r="B3" s="62" t="s">
        <v>70</v>
      </c>
      <c r="C3" s="1027" t="s">
        <v>704</v>
      </c>
      <c r="D3" s="1028"/>
      <c r="E3" s="1028"/>
      <c r="F3" s="1029"/>
      <c r="G3" s="972" t="s">
        <v>292</v>
      </c>
    </row>
    <row r="4" spans="1:7" ht="21.75" customHeight="1">
      <c r="A4" s="195" t="s">
        <v>334</v>
      </c>
      <c r="B4" s="913" t="s">
        <v>349</v>
      </c>
      <c r="C4" s="203" t="s">
        <v>334</v>
      </c>
      <c r="D4" s="941" t="s">
        <v>344</v>
      </c>
      <c r="E4" s="941"/>
      <c r="F4" s="942"/>
      <c r="G4" s="973"/>
    </row>
    <row r="5" spans="1:7" ht="21.75" customHeight="1">
      <c r="B5" s="1016"/>
      <c r="C5" s="204"/>
      <c r="D5" s="943" t="s">
        <v>345</v>
      </c>
      <c r="E5" s="943"/>
      <c r="F5" s="944"/>
      <c r="G5" s="973"/>
    </row>
    <row r="6" spans="1:7" ht="21.75" customHeight="1">
      <c r="B6" s="1016"/>
      <c r="C6" s="204"/>
      <c r="D6" s="943" t="s">
        <v>346</v>
      </c>
      <c r="E6" s="943"/>
      <c r="F6" s="944"/>
      <c r="G6" s="973"/>
    </row>
    <row r="7" spans="1:7" ht="21.75" customHeight="1">
      <c r="B7" s="1016"/>
      <c r="C7" s="204"/>
      <c r="D7" s="943" t="s">
        <v>347</v>
      </c>
      <c r="E7" s="943"/>
      <c r="F7" s="944"/>
      <c r="G7" s="973"/>
    </row>
    <row r="8" spans="1:7" ht="21.75" customHeight="1">
      <c r="B8" s="1016"/>
      <c r="C8" s="204" t="s">
        <v>334</v>
      </c>
      <c r="D8" s="943" t="s">
        <v>348</v>
      </c>
      <c r="E8" s="943"/>
      <c r="F8" s="944"/>
      <c r="G8" s="973"/>
    </row>
    <row r="9" spans="1:7" ht="22.5" customHeight="1" thickBot="1">
      <c r="B9" s="1017"/>
      <c r="C9" s="205" t="s">
        <v>334</v>
      </c>
      <c r="D9" s="945" t="s">
        <v>659</v>
      </c>
      <c r="E9" s="945"/>
      <c r="F9" s="946"/>
      <c r="G9" s="973"/>
    </row>
    <row r="10" spans="1:7" ht="69" customHeight="1">
      <c r="B10" s="18" t="s">
        <v>232</v>
      </c>
      <c r="C10" s="1018" t="s">
        <v>705</v>
      </c>
      <c r="D10" s="1019"/>
      <c r="E10" s="1019"/>
      <c r="F10" s="1020"/>
      <c r="G10" s="851"/>
    </row>
    <row r="11" spans="1:7" ht="65.25" customHeight="1" thickBot="1">
      <c r="B11" s="17" t="s">
        <v>71</v>
      </c>
      <c r="C11" s="1021"/>
      <c r="D11" s="1022"/>
      <c r="E11" s="1022"/>
      <c r="F11" s="1023"/>
      <c r="G11" s="851"/>
    </row>
    <row r="12" spans="1:7" ht="43.5" customHeight="1">
      <c r="B12" s="980" t="s">
        <v>72</v>
      </c>
      <c r="C12" s="1024" t="s">
        <v>706</v>
      </c>
      <c r="D12" s="1025"/>
      <c r="E12" s="1025"/>
      <c r="F12" s="1026"/>
      <c r="G12" s="851"/>
    </row>
    <row r="13" spans="1:7" ht="77.25" customHeight="1" thickBot="1">
      <c r="B13" s="981"/>
      <c r="C13" s="1021"/>
      <c r="D13" s="1022"/>
      <c r="E13" s="1022"/>
      <c r="F13" s="1023"/>
      <c r="G13" s="851"/>
    </row>
    <row r="14" spans="1:7" ht="133.5" customHeight="1" thickBot="1">
      <c r="B14" s="48" t="s">
        <v>225</v>
      </c>
      <c r="C14" s="801" t="s">
        <v>707</v>
      </c>
      <c r="D14" s="956"/>
      <c r="E14" s="956"/>
      <c r="F14" s="802"/>
      <c r="G14" s="851"/>
    </row>
    <row r="15" spans="1:7" ht="16.5" thickBot="1">
      <c r="B15" s="10"/>
      <c r="C15" s="10"/>
      <c r="G15" s="113"/>
    </row>
    <row r="16" spans="1:7" ht="26.25" customHeight="1" thickBot="1">
      <c r="B16" s="269" t="s">
        <v>73</v>
      </c>
      <c r="C16" s="270"/>
      <c r="D16" s="268"/>
      <c r="E16" s="268"/>
      <c r="F16" s="271"/>
      <c r="G16" s="114"/>
    </row>
    <row r="17" spans="1:7" ht="35.25" customHeight="1" thickBot="1">
      <c r="A17" s="194">
        <v>1000</v>
      </c>
      <c r="B17" s="46" t="s">
        <v>1</v>
      </c>
      <c r="C17" s="51">
        <f>LEN(C18)</f>
        <v>272</v>
      </c>
      <c r="D17" s="844" t="str">
        <f>IF(C17&gt;A17,CONCATENATE("Karaktertúllépés! Kérjük, válaszát maximum ",A17," karakterben foglalja össze!"),CONCATENATE("Még beírható karakterek száma:   ",A17-C17))</f>
        <v>Még beírható karakterek száma:   728</v>
      </c>
      <c r="E17" s="912"/>
      <c r="F17" s="845"/>
    </row>
    <row r="18" spans="1:7" ht="153" customHeight="1">
      <c r="B18" s="18" t="s">
        <v>353</v>
      </c>
      <c r="C18" s="957" t="s">
        <v>708</v>
      </c>
      <c r="D18" s="958"/>
      <c r="E18" s="958"/>
      <c r="F18" s="959"/>
      <c r="G18" s="967" t="s">
        <v>402</v>
      </c>
    </row>
    <row r="19" spans="1:7" ht="137.25" customHeight="1" thickBot="1">
      <c r="B19" s="17"/>
      <c r="C19" s="960"/>
      <c r="D19" s="961"/>
      <c r="E19" s="961"/>
      <c r="F19" s="962"/>
      <c r="G19" s="967"/>
    </row>
    <row r="20" spans="1:7" ht="98.25" customHeight="1" thickBot="1">
      <c r="B20" s="47" t="s">
        <v>74</v>
      </c>
      <c r="C20" s="947" t="s">
        <v>660</v>
      </c>
      <c r="D20" s="948"/>
      <c r="E20" s="948"/>
      <c r="F20" s="949"/>
      <c r="G20" s="967"/>
    </row>
    <row r="21" spans="1:7" ht="81" customHeight="1" thickBot="1">
      <c r="B21" s="53" t="s">
        <v>226</v>
      </c>
      <c r="C21" s="950" t="s">
        <v>709</v>
      </c>
      <c r="D21" s="951"/>
      <c r="E21" s="951"/>
      <c r="F21" s="952"/>
      <c r="G21" s="967"/>
    </row>
    <row r="22" spans="1:7" ht="21.75" customHeight="1">
      <c r="A22" s="195" t="s">
        <v>334</v>
      </c>
      <c r="B22" s="1008" t="s">
        <v>75</v>
      </c>
      <c r="C22" s="210"/>
      <c r="D22" s="953" t="s">
        <v>350</v>
      </c>
      <c r="E22" s="941"/>
      <c r="F22" s="942"/>
      <c r="G22" s="968"/>
    </row>
    <row r="23" spans="1:7" ht="21.75" customHeight="1">
      <c r="B23" s="967"/>
      <c r="C23" s="211"/>
      <c r="D23" s="954" t="s">
        <v>351</v>
      </c>
      <c r="E23" s="943"/>
      <c r="F23" s="944"/>
      <c r="G23" s="968"/>
    </row>
    <row r="24" spans="1:7" ht="21.75" customHeight="1" thickBot="1">
      <c r="B24" s="1009"/>
      <c r="C24" s="212" t="s">
        <v>334</v>
      </c>
      <c r="D24" s="955" t="s">
        <v>352</v>
      </c>
      <c r="E24" s="945"/>
      <c r="F24" s="946"/>
      <c r="G24" s="968"/>
    </row>
    <row r="25" spans="1:7" ht="30" customHeight="1">
      <c r="B25" s="1008" t="s">
        <v>76</v>
      </c>
      <c r="C25" s="894" t="s">
        <v>661</v>
      </c>
      <c r="D25" s="895"/>
      <c r="E25" s="895"/>
      <c r="F25" s="934"/>
      <c r="G25" s="967"/>
    </row>
    <row r="26" spans="1:7" ht="30" customHeight="1" thickBot="1">
      <c r="B26" s="1009"/>
      <c r="C26" s="935"/>
      <c r="D26" s="936"/>
      <c r="E26" s="936"/>
      <c r="F26" s="937"/>
      <c r="G26" s="967"/>
    </row>
    <row r="27" spans="1:7" ht="71.25" customHeight="1" thickBot="1">
      <c r="B27" s="54" t="s">
        <v>77</v>
      </c>
      <c r="C27" s="938" t="s">
        <v>662</v>
      </c>
      <c r="D27" s="939"/>
      <c r="E27" s="939"/>
      <c r="F27" s="940"/>
      <c r="G27" s="967"/>
    </row>
    <row r="28" spans="1:7" ht="51.75" customHeight="1" thickBot="1">
      <c r="B28" s="52" t="s">
        <v>78</v>
      </c>
      <c r="C28" s="938" t="s">
        <v>710</v>
      </c>
      <c r="D28" s="939"/>
      <c r="E28" s="939"/>
      <c r="F28" s="940"/>
      <c r="G28" s="967"/>
    </row>
    <row r="29" spans="1:7" ht="20.25" customHeight="1">
      <c r="A29" s="195" t="s">
        <v>334</v>
      </c>
      <c r="B29" s="1012" t="s">
        <v>394</v>
      </c>
      <c r="C29" s="203"/>
      <c r="D29" s="941" t="s">
        <v>335</v>
      </c>
      <c r="E29" s="941"/>
      <c r="F29" s="942"/>
    </row>
    <row r="30" spans="1:7" ht="20.25" customHeight="1">
      <c r="B30" s="967"/>
      <c r="C30" s="204"/>
      <c r="D30" s="943" t="s">
        <v>336</v>
      </c>
      <c r="E30" s="943"/>
      <c r="F30" s="944"/>
    </row>
    <row r="31" spans="1:7" ht="20.25" customHeight="1">
      <c r="B31" s="967"/>
      <c r="C31" s="204" t="s">
        <v>334</v>
      </c>
      <c r="D31" s="943" t="s">
        <v>337</v>
      </c>
      <c r="E31" s="943"/>
      <c r="F31" s="944"/>
    </row>
    <row r="32" spans="1:7" ht="20.25" customHeight="1" thickBot="1">
      <c r="B32" s="1013"/>
      <c r="C32" s="205"/>
      <c r="D32" s="945" t="s">
        <v>338</v>
      </c>
      <c r="E32" s="945"/>
      <c r="F32" s="946"/>
    </row>
    <row r="33" spans="1:6" ht="20.25" customHeight="1">
      <c r="A33" s="195" t="s">
        <v>334</v>
      </c>
      <c r="B33" s="1012" t="s">
        <v>395</v>
      </c>
      <c r="C33" s="203"/>
      <c r="D33" s="941" t="s">
        <v>339</v>
      </c>
      <c r="E33" s="941"/>
      <c r="F33" s="942"/>
    </row>
    <row r="34" spans="1:6" ht="20.25" customHeight="1">
      <c r="B34" s="967"/>
      <c r="C34" s="204" t="s">
        <v>334</v>
      </c>
      <c r="D34" s="943" t="s">
        <v>340</v>
      </c>
      <c r="E34" s="943"/>
      <c r="F34" s="944"/>
    </row>
    <row r="35" spans="1:6" ht="20.25" customHeight="1">
      <c r="B35" s="967"/>
      <c r="C35" s="204"/>
      <c r="D35" s="943" t="s">
        <v>341</v>
      </c>
      <c r="E35" s="943"/>
      <c r="F35" s="944"/>
    </row>
    <row r="36" spans="1:6" ht="20.25" customHeight="1">
      <c r="B36" s="967"/>
      <c r="C36" s="204"/>
      <c r="D36" s="943" t="s">
        <v>342</v>
      </c>
      <c r="E36" s="943"/>
      <c r="F36" s="944"/>
    </row>
    <row r="37" spans="1:6" ht="20.25" customHeight="1" thickBot="1">
      <c r="B37" s="1013"/>
      <c r="C37" s="205"/>
      <c r="D37" s="945" t="s">
        <v>343</v>
      </c>
      <c r="E37" s="945"/>
      <c r="F37" s="946"/>
    </row>
    <row r="38" spans="1:6" ht="27" customHeight="1" thickBot="1">
      <c r="A38" s="194">
        <v>500</v>
      </c>
      <c r="B38" s="46" t="s">
        <v>1</v>
      </c>
      <c r="C38" s="226">
        <f>LEN(C39)</f>
        <v>242</v>
      </c>
      <c r="D38" s="909" t="str">
        <f>IF(C38&gt;A38,CONCATENATE("Karaktertúllépés! Kérjük, válaszát maximum ",A38," karakterben foglalja össze!"),CONCATENATE("Még beírható karakterek száma:   ",A38-C38))</f>
        <v>Még beírható karakterek száma:   258</v>
      </c>
      <c r="E38" s="910"/>
      <c r="F38" s="911"/>
    </row>
    <row r="39" spans="1:6" ht="151.5" customHeight="1" thickBot="1">
      <c r="B39" s="50" t="s">
        <v>293</v>
      </c>
      <c r="C39" s="931" t="s">
        <v>711</v>
      </c>
      <c r="D39" s="932"/>
      <c r="E39" s="932"/>
      <c r="F39" s="933"/>
    </row>
    <row r="40" spans="1:6" ht="159.75" customHeight="1" thickBot="1">
      <c r="B40" s="50" t="s">
        <v>294</v>
      </c>
      <c r="C40" s="846" t="s">
        <v>663</v>
      </c>
      <c r="D40" s="847"/>
      <c r="E40" s="847"/>
      <c r="F40" s="848"/>
    </row>
    <row r="41" spans="1:6" ht="15.75" thickBot="1">
      <c r="B41" s="26"/>
      <c r="C41" s="26"/>
      <c r="D41" s="27"/>
      <c r="E41" s="28"/>
      <c r="F41" s="27"/>
    </row>
    <row r="42" spans="1:6" ht="34.5" customHeight="1" thickBot="1">
      <c r="A42" s="194">
        <v>250</v>
      </c>
      <c r="B42" s="46" t="s">
        <v>1</v>
      </c>
      <c r="C42" s="1014">
        <f>LEN(E43)</f>
        <v>98</v>
      </c>
      <c r="D42" s="1015"/>
      <c r="E42" s="844" t="str">
        <f>IF(C42&gt;A42,CONCATENATE("Karaktertúllépés! Kérjük, válaszát maximum ",A42," karakterben foglalja össze!"),CONCATENATE("Még beírható karakterek száma:   ",A42-C42))</f>
        <v>Még beírható karakterek száma:   152</v>
      </c>
      <c r="F42" s="845"/>
    </row>
    <row r="43" spans="1:6" ht="42" customHeight="1">
      <c r="A43" s="195" t="s">
        <v>334</v>
      </c>
      <c r="B43" s="982" t="s">
        <v>379</v>
      </c>
      <c r="C43" s="203" t="s">
        <v>334</v>
      </c>
      <c r="D43" s="200" t="s">
        <v>355</v>
      </c>
      <c r="E43" s="958" t="s">
        <v>712</v>
      </c>
      <c r="F43" s="959"/>
    </row>
    <row r="44" spans="1:6" ht="42" customHeight="1">
      <c r="B44" s="982"/>
      <c r="C44" s="204"/>
      <c r="D44" s="201" t="s">
        <v>359</v>
      </c>
      <c r="E44" s="1010"/>
      <c r="F44" s="1011"/>
    </row>
    <row r="45" spans="1:6" ht="42" customHeight="1">
      <c r="B45" s="982"/>
      <c r="C45" s="204"/>
      <c r="D45" s="201" t="s">
        <v>356</v>
      </c>
      <c r="E45" s="1010"/>
      <c r="F45" s="1011"/>
    </row>
    <row r="46" spans="1:6" ht="42" customHeight="1">
      <c r="B46" s="982"/>
      <c r="C46" s="204"/>
      <c r="D46" s="201" t="s">
        <v>358</v>
      </c>
      <c r="E46" s="1010"/>
      <c r="F46" s="1011"/>
    </row>
    <row r="47" spans="1:6" ht="42" customHeight="1" thickBot="1">
      <c r="B47" s="983"/>
      <c r="C47" s="205"/>
      <c r="D47" s="202" t="s">
        <v>357</v>
      </c>
      <c r="E47" s="961"/>
      <c r="F47" s="962"/>
    </row>
    <row r="48" spans="1:6" ht="16.5" thickBot="1">
      <c r="B48" s="10"/>
      <c r="C48" s="10"/>
    </row>
    <row r="49" spans="2:7" ht="25.5" customHeight="1">
      <c r="B49" s="276" t="s">
        <v>79</v>
      </c>
      <c r="C49" s="277"/>
      <c r="D49" s="263"/>
      <c r="E49" s="263"/>
      <c r="F49" s="278"/>
    </row>
    <row r="50" spans="2:7" ht="27" customHeight="1" thickBot="1">
      <c r="B50" s="984" t="s">
        <v>80</v>
      </c>
      <c r="C50" s="985"/>
      <c r="D50" s="985"/>
      <c r="E50" s="985"/>
      <c r="F50" s="986"/>
    </row>
    <row r="51" spans="2:7" ht="60.75" customHeight="1" thickBot="1">
      <c r="B51" s="21" t="s">
        <v>332</v>
      </c>
      <c r="C51" s="919" t="s">
        <v>82</v>
      </c>
      <c r="D51" s="920"/>
      <c r="E51" s="166" t="s">
        <v>83</v>
      </c>
      <c r="F51" s="175" t="s">
        <v>84</v>
      </c>
      <c r="G51" s="974" t="s">
        <v>403</v>
      </c>
    </row>
    <row r="52" spans="2:7" ht="60.75" customHeight="1" thickBot="1">
      <c r="B52" s="170" t="s">
        <v>664</v>
      </c>
      <c r="C52" s="960" t="s">
        <v>713</v>
      </c>
      <c r="D52" s="962"/>
      <c r="E52" s="153" t="s">
        <v>666</v>
      </c>
      <c r="F52" s="161" t="s">
        <v>667</v>
      </c>
      <c r="G52" s="975"/>
    </row>
    <row r="53" spans="2:7" ht="60.75" customHeight="1" thickBot="1">
      <c r="B53" s="160" t="s">
        <v>665</v>
      </c>
      <c r="C53" s="931" t="s">
        <v>668</v>
      </c>
      <c r="D53" s="933"/>
      <c r="E53" s="153" t="s">
        <v>669</v>
      </c>
      <c r="F53" s="161" t="s">
        <v>670</v>
      </c>
      <c r="G53" s="975"/>
    </row>
    <row r="54" spans="2:7" ht="60.75" customHeight="1" thickBot="1">
      <c r="B54" s="162"/>
      <c r="C54" s="931"/>
      <c r="D54" s="933"/>
      <c r="E54" s="163"/>
      <c r="F54" s="164"/>
      <c r="G54" s="976"/>
    </row>
    <row r="55" spans="2:7">
      <c r="B55" s="23"/>
      <c r="C55" s="23"/>
    </row>
    <row r="56" spans="2:7" ht="48" customHeight="1" thickBot="1">
      <c r="B56" s="1004" t="s">
        <v>429</v>
      </c>
      <c r="C56" s="1004"/>
      <c r="D56" s="1004"/>
      <c r="E56" s="1004"/>
      <c r="F56" s="1004"/>
    </row>
    <row r="57" spans="2:7" ht="23.25" customHeight="1" thickBot="1">
      <c r="B57" s="159" t="s">
        <v>85</v>
      </c>
      <c r="C57" s="919" t="s">
        <v>86</v>
      </c>
      <c r="D57" s="920"/>
      <c r="E57" s="168" t="s">
        <v>87</v>
      </c>
      <c r="F57" s="122" t="s">
        <v>89</v>
      </c>
    </row>
    <row r="58" spans="2:7" ht="31.5" customHeight="1">
      <c r="B58" s="30" t="s">
        <v>81</v>
      </c>
      <c r="C58" s="921" t="s">
        <v>88</v>
      </c>
      <c r="D58" s="922"/>
      <c r="E58" s="119" t="s">
        <v>88</v>
      </c>
      <c r="F58" s="120" t="s">
        <v>88</v>
      </c>
    </row>
    <row r="59" spans="2:7" ht="27" customHeight="1">
      <c r="B59" s="154"/>
      <c r="C59" s="923" t="s">
        <v>671</v>
      </c>
      <c r="D59" s="924"/>
      <c r="E59" s="155" t="s">
        <v>672</v>
      </c>
      <c r="F59" s="156" t="s">
        <v>673</v>
      </c>
    </row>
    <row r="60" spans="2:7" ht="27" customHeight="1" thickBot="1">
      <c r="B60" s="170" t="s">
        <v>664</v>
      </c>
      <c r="C60" s="925">
        <v>5000</v>
      </c>
      <c r="D60" s="926"/>
      <c r="E60" s="547">
        <v>3000</v>
      </c>
      <c r="F60" s="548" t="s">
        <v>714</v>
      </c>
    </row>
    <row r="61" spans="2:7" ht="27" customHeight="1" thickBot="1">
      <c r="B61" s="160" t="s">
        <v>665</v>
      </c>
      <c r="C61" s="925">
        <v>4500</v>
      </c>
      <c r="D61" s="926"/>
      <c r="E61" s="547">
        <v>3000</v>
      </c>
      <c r="F61" s="548" t="s">
        <v>714</v>
      </c>
    </row>
    <row r="62" spans="2:7" ht="27" customHeight="1" thickBot="1">
      <c r="B62" s="157"/>
      <c r="C62" s="927"/>
      <c r="D62" s="928"/>
      <c r="E62" s="549"/>
      <c r="F62" s="550"/>
    </row>
    <row r="63" spans="2:7" ht="27" customHeight="1" thickBot="1">
      <c r="B63" s="174" t="s">
        <v>90</v>
      </c>
      <c r="C63" s="929">
        <v>4000</v>
      </c>
      <c r="D63" s="930"/>
      <c r="E63" s="551">
        <v>2000</v>
      </c>
      <c r="F63" s="552">
        <v>1000</v>
      </c>
    </row>
    <row r="64" spans="2:7" ht="11.25" customHeight="1" thickBot="1">
      <c r="B64" s="10"/>
      <c r="C64" s="10"/>
    </row>
    <row r="65" spans="1:7" ht="63.75" customHeight="1" thickBot="1">
      <c r="B65" s="22" t="s">
        <v>430</v>
      </c>
      <c r="C65" s="846" t="s">
        <v>715</v>
      </c>
      <c r="D65" s="847"/>
      <c r="E65" s="847"/>
      <c r="F65" s="848"/>
    </row>
    <row r="66" spans="1:7" ht="57" customHeight="1" thickBot="1">
      <c r="B66" s="121" t="s">
        <v>91</v>
      </c>
      <c r="C66" s="846" t="s">
        <v>716</v>
      </c>
      <c r="D66" s="847"/>
      <c r="E66" s="847"/>
      <c r="F66" s="848"/>
    </row>
    <row r="67" spans="1:7" ht="31.5" customHeight="1">
      <c r="B67" s="1001" t="s">
        <v>92</v>
      </c>
      <c r="C67" s="913" t="s">
        <v>434</v>
      </c>
      <c r="D67" s="914"/>
      <c r="E67" s="963" t="s">
        <v>468</v>
      </c>
      <c r="F67" s="965" t="s">
        <v>755</v>
      </c>
    </row>
    <row r="68" spans="1:7" ht="15.75" thickBot="1">
      <c r="B68" s="1002"/>
      <c r="C68" s="915"/>
      <c r="D68" s="916"/>
      <c r="E68" s="964"/>
      <c r="F68" s="966"/>
    </row>
    <row r="69" spans="1:7" ht="48.75" customHeight="1" thickBot="1">
      <c r="B69" s="1003"/>
      <c r="C69" s="917">
        <v>0.2</v>
      </c>
      <c r="D69" s="918"/>
      <c r="E69" s="158">
        <v>0.5</v>
      </c>
      <c r="F69" s="158">
        <v>0.8</v>
      </c>
    </row>
    <row r="70" spans="1:7" ht="16.5" thickBot="1">
      <c r="B70" s="10"/>
      <c r="C70" s="10"/>
    </row>
    <row r="71" spans="1:7" ht="25.5" customHeight="1">
      <c r="B71" s="279" t="s">
        <v>93</v>
      </c>
      <c r="C71" s="280"/>
      <c r="D71" s="125"/>
      <c r="E71" s="125"/>
      <c r="F71" s="126"/>
    </row>
    <row r="72" spans="1:7" ht="19.5" customHeight="1" thickBot="1">
      <c r="B72" s="977" t="s">
        <v>94</v>
      </c>
      <c r="C72" s="978"/>
      <c r="D72" s="978"/>
      <c r="E72" s="978"/>
      <c r="F72" s="979"/>
    </row>
    <row r="73" spans="1:7" ht="29.25" customHeight="1" thickBot="1">
      <c r="A73" s="194">
        <v>500</v>
      </c>
      <c r="B73" s="46" t="s">
        <v>1</v>
      </c>
      <c r="C73" s="146">
        <f>LEN(C74)</f>
        <v>289</v>
      </c>
      <c r="D73" s="844" t="str">
        <f>IF(C73&gt;A73,CONCATENATE("Karaktertúllépés! Kérjük, válaszát maximum ",A73," karakterben foglalja össze!"),CONCATENATE("Még beírható karakterek száma:   ",A73-C73))</f>
        <v>Még beírható karakterek száma:   211</v>
      </c>
      <c r="E73" s="912"/>
      <c r="F73" s="845"/>
      <c r="G73" s="969" t="s">
        <v>404</v>
      </c>
    </row>
    <row r="74" spans="1:7" ht="129" customHeight="1" thickBot="1">
      <c r="B74" s="22" t="s">
        <v>219</v>
      </c>
      <c r="C74" s="931" t="s">
        <v>717</v>
      </c>
      <c r="D74" s="932"/>
      <c r="E74" s="932"/>
      <c r="F74" s="933"/>
      <c r="G74" s="970"/>
    </row>
    <row r="75" spans="1:7" ht="57" customHeight="1" thickBot="1">
      <c r="B75" s="20" t="s">
        <v>95</v>
      </c>
      <c r="C75" s="846" t="s">
        <v>718</v>
      </c>
      <c r="D75" s="847"/>
      <c r="E75" s="847"/>
      <c r="F75" s="848"/>
      <c r="G75" s="971"/>
    </row>
    <row r="76" spans="1:7" ht="6" customHeight="1">
      <c r="B76" s="10"/>
      <c r="C76" s="10"/>
    </row>
    <row r="77" spans="1:7" ht="24" thickBot="1">
      <c r="B77" s="25" t="s">
        <v>96</v>
      </c>
      <c r="C77" s="25"/>
    </row>
    <row r="78" spans="1:7" ht="38.25" customHeight="1" thickBot="1">
      <c r="A78" s="194">
        <v>500</v>
      </c>
      <c r="B78" s="46" t="s">
        <v>1</v>
      </c>
      <c r="C78" s="146">
        <f>LEN(C79)</f>
        <v>200</v>
      </c>
      <c r="D78" s="844" t="str">
        <f>IF(C78&gt;A78,CONCATENATE("Karaktertúllépés! Kérjük, válaszát maximum ",A78," karakterben foglalja össze!"),CONCATENATE("Még beírható karakterek száma:   ",A78-C78))</f>
        <v>Még beírható karakterek száma:   300</v>
      </c>
      <c r="E78" s="912"/>
      <c r="F78" s="845"/>
      <c r="G78" s="969" t="s">
        <v>405</v>
      </c>
    </row>
    <row r="79" spans="1:7" ht="129.75" customHeight="1" thickBot="1">
      <c r="B79" s="31" t="s">
        <v>354</v>
      </c>
      <c r="C79" s="931" t="s">
        <v>674</v>
      </c>
      <c r="D79" s="932"/>
      <c r="E79" s="932"/>
      <c r="F79" s="933"/>
      <c r="G79" s="970"/>
    </row>
    <row r="80" spans="1:7" ht="57" customHeight="1" thickBot="1">
      <c r="B80" s="62" t="s">
        <v>97</v>
      </c>
      <c r="C80" s="846" t="s">
        <v>719</v>
      </c>
      <c r="D80" s="847"/>
      <c r="E80" s="847"/>
      <c r="F80" s="848"/>
      <c r="G80" s="971"/>
    </row>
    <row r="81" spans="2:6" ht="9" customHeight="1" thickBot="1">
      <c r="B81" s="10"/>
      <c r="C81" s="10"/>
    </row>
    <row r="82" spans="2:6" ht="18.75" customHeight="1">
      <c r="B82" s="990" t="s">
        <v>98</v>
      </c>
      <c r="C82" s="991"/>
      <c r="D82" s="922"/>
      <c r="E82" s="992" t="s">
        <v>99</v>
      </c>
      <c r="F82" s="993"/>
    </row>
    <row r="83" spans="2:6" ht="66" customHeight="1">
      <c r="B83" s="998" t="s">
        <v>675</v>
      </c>
      <c r="C83" s="999"/>
      <c r="D83" s="1000"/>
      <c r="E83" s="994" t="s">
        <v>678</v>
      </c>
      <c r="F83" s="995"/>
    </row>
    <row r="84" spans="2:6" ht="66" customHeight="1">
      <c r="B84" s="998" t="s">
        <v>676</v>
      </c>
      <c r="C84" s="999"/>
      <c r="D84" s="1000"/>
      <c r="E84" s="994" t="s">
        <v>679</v>
      </c>
      <c r="F84" s="995"/>
    </row>
    <row r="85" spans="2:6" ht="66" customHeight="1">
      <c r="B85" s="998" t="s">
        <v>677</v>
      </c>
      <c r="C85" s="999"/>
      <c r="D85" s="1000"/>
      <c r="E85" s="994" t="s">
        <v>680</v>
      </c>
      <c r="F85" s="995"/>
    </row>
    <row r="86" spans="2:6" ht="66" customHeight="1" thickBot="1">
      <c r="B86" s="987" t="s">
        <v>720</v>
      </c>
      <c r="C86" s="988"/>
      <c r="D86" s="989"/>
      <c r="E86" s="996" t="s">
        <v>721</v>
      </c>
      <c r="F86" s="9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ebuni.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M31" sqref="M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3" t="s">
        <v>252</v>
      </c>
      <c r="C1" s="884"/>
      <c r="D1" s="884"/>
      <c r="E1" s="884"/>
      <c r="F1" s="884"/>
      <c r="G1" s="884"/>
      <c r="H1" s="884"/>
      <c r="I1" s="884"/>
      <c r="J1" s="884"/>
      <c r="K1" s="884"/>
      <c r="L1" s="884"/>
      <c r="M1" s="884"/>
      <c r="N1" s="884"/>
      <c r="O1" s="885"/>
      <c r="P1" s="13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24"/>
    </row>
    <row r="4" spans="1:16" ht="27" customHeight="1">
      <c r="A4" s="195" t="s">
        <v>334</v>
      </c>
      <c r="B4" s="1082" t="s">
        <v>385</v>
      </c>
      <c r="C4" s="210"/>
      <c r="D4" s="1089" t="s">
        <v>296</v>
      </c>
      <c r="E4" s="1090"/>
      <c r="F4" s="1090"/>
      <c r="G4" s="1090"/>
      <c r="H4" s="1090"/>
      <c r="I4" s="1090"/>
      <c r="J4" s="1090"/>
      <c r="K4" s="1090"/>
      <c r="L4" s="1090"/>
      <c r="M4" s="1090"/>
      <c r="N4" s="1090"/>
      <c r="O4" s="1091"/>
      <c r="P4" s="1041" t="s">
        <v>410</v>
      </c>
    </row>
    <row r="5" spans="1:16" ht="27" customHeight="1">
      <c r="B5" s="892"/>
      <c r="C5" s="211" t="s">
        <v>334</v>
      </c>
      <c r="D5" s="1092" t="s">
        <v>297</v>
      </c>
      <c r="E5" s="1092"/>
      <c r="F5" s="1092"/>
      <c r="G5" s="1092"/>
      <c r="H5" s="1092"/>
      <c r="I5" s="1092"/>
      <c r="J5" s="1092"/>
      <c r="K5" s="1092"/>
      <c r="L5" s="1092"/>
      <c r="M5" s="1092"/>
      <c r="N5" s="1092"/>
      <c r="O5" s="1093"/>
      <c r="P5" s="1042"/>
    </row>
    <row r="6" spans="1:16" ht="27" customHeight="1">
      <c r="B6" s="892"/>
      <c r="C6" s="211"/>
      <c r="D6" s="1092" t="s">
        <v>298</v>
      </c>
      <c r="E6" s="1092"/>
      <c r="F6" s="1092"/>
      <c r="G6" s="1092"/>
      <c r="H6" s="1092"/>
      <c r="I6" s="1092"/>
      <c r="J6" s="1092"/>
      <c r="K6" s="1092"/>
      <c r="L6" s="1092"/>
      <c r="M6" s="1092"/>
      <c r="N6" s="1092"/>
      <c r="O6" s="1093"/>
      <c r="P6" s="1042"/>
    </row>
    <row r="7" spans="1:16" ht="27" customHeight="1" thickBot="1">
      <c r="B7" s="480" t="str">
        <f>IF(COUNTA(C4:C7)&gt;1,"csak 1 választ jelöljön!","kérjük, X-szel jelölje!")</f>
        <v>kérjük, X-szel jelölje!</v>
      </c>
      <c r="C7" s="212"/>
      <c r="D7" s="1094" t="s">
        <v>299</v>
      </c>
      <c r="E7" s="1094"/>
      <c r="F7" s="1094"/>
      <c r="G7" s="1094"/>
      <c r="H7" s="1094"/>
      <c r="I7" s="1094"/>
      <c r="J7" s="1094"/>
      <c r="K7" s="1094"/>
      <c r="L7" s="1094"/>
      <c r="M7" s="1094"/>
      <c r="N7" s="1094"/>
      <c r="O7" s="1095"/>
      <c r="P7" s="1042"/>
    </row>
    <row r="8" spans="1:16" ht="27" customHeight="1" thickBot="1">
      <c r="B8" s="471" t="s">
        <v>386</v>
      </c>
      <c r="C8" s="36"/>
      <c r="D8" s="36"/>
      <c r="E8" s="36"/>
      <c r="F8" s="36"/>
      <c r="G8" s="36"/>
      <c r="H8" s="36"/>
      <c r="I8" s="36"/>
      <c r="J8" s="127"/>
      <c r="K8" s="127"/>
      <c r="L8" s="127"/>
      <c r="M8" s="36"/>
      <c r="N8" s="36"/>
      <c r="O8" s="406"/>
      <c r="P8" s="1042"/>
    </row>
    <row r="9" spans="1:16" ht="26.25" customHeight="1" thickBot="1">
      <c r="A9" s="235">
        <v>500</v>
      </c>
      <c r="B9" s="481" t="s">
        <v>1</v>
      </c>
      <c r="C9" s="146">
        <f>LEN(C10)</f>
        <v>283</v>
      </c>
      <c r="D9" s="844" t="str">
        <f>IF(C9&gt;A9,CONCATENATE("Karaktertúllépés! Kérjük, válaszát maximum ",A9," karakterben foglalja össze!"),CONCATENATE("Még beírható karakterek száma:   ",A9-C9))</f>
        <v>Még beírható karakterek száma:   217</v>
      </c>
      <c r="E9" s="912"/>
      <c r="F9" s="912"/>
      <c r="G9" s="912"/>
      <c r="H9" s="912"/>
      <c r="I9" s="912"/>
      <c r="J9" s="912"/>
      <c r="K9" s="912"/>
      <c r="L9" s="912"/>
      <c r="M9" s="912"/>
      <c r="N9" s="912"/>
      <c r="O9" s="1055"/>
      <c r="P9" s="1042"/>
    </row>
    <row r="10" spans="1:16" ht="139.5" customHeight="1" thickBot="1">
      <c r="B10" s="480" t="s">
        <v>238</v>
      </c>
      <c r="C10" s="960" t="s">
        <v>681</v>
      </c>
      <c r="D10" s="961"/>
      <c r="E10" s="961"/>
      <c r="F10" s="961"/>
      <c r="G10" s="961"/>
      <c r="H10" s="961"/>
      <c r="I10" s="961"/>
      <c r="J10" s="961"/>
      <c r="K10" s="961"/>
      <c r="L10" s="961"/>
      <c r="M10" s="961"/>
      <c r="N10" s="961"/>
      <c r="O10" s="1057"/>
      <c r="P10" s="1043"/>
    </row>
    <row r="11" spans="1:16" ht="8.25" customHeight="1">
      <c r="B11" s="471"/>
      <c r="C11" s="36"/>
      <c r="D11" s="36"/>
      <c r="E11" s="36"/>
      <c r="F11" s="36"/>
      <c r="G11" s="36"/>
      <c r="H11" s="36"/>
      <c r="I11" s="36"/>
      <c r="J11" s="127"/>
      <c r="K11" s="127"/>
      <c r="L11" s="127"/>
      <c r="M11" s="36"/>
      <c r="N11" s="36"/>
      <c r="O11" s="406"/>
      <c r="P11" s="35"/>
    </row>
    <row r="12" spans="1:16" ht="26.25" thickBot="1">
      <c r="B12" s="471" t="s">
        <v>101</v>
      </c>
      <c r="C12" s="36"/>
      <c r="D12" s="36"/>
      <c r="E12" s="36"/>
      <c r="F12" s="36"/>
      <c r="G12" s="36"/>
      <c r="H12" s="36"/>
      <c r="I12" s="36"/>
      <c r="J12" s="127"/>
      <c r="K12" s="127"/>
      <c r="L12" s="127"/>
      <c r="M12" s="36"/>
      <c r="N12" s="36"/>
      <c r="O12" s="406"/>
      <c r="P12" s="35"/>
    </row>
    <row r="13" spans="1:16" ht="32.25" customHeight="1" thickBot="1">
      <c r="A13" s="235">
        <v>1000</v>
      </c>
      <c r="B13" s="481" t="s">
        <v>1</v>
      </c>
      <c r="C13" s="146">
        <f>LEN(C14)</f>
        <v>367</v>
      </c>
      <c r="D13" s="844" t="str">
        <f>IF(C13&gt;A13,CONCATENATE("Karaktertúllépés! Kérjük, válaszát maximum ",A13," karakterben foglalja össze!"),CONCATENATE("Még beírható karakterek száma:   ",A13-C13))</f>
        <v>Még beírható karakterek száma:   633</v>
      </c>
      <c r="E13" s="912"/>
      <c r="F13" s="912"/>
      <c r="G13" s="912"/>
      <c r="H13" s="912"/>
      <c r="I13" s="912"/>
      <c r="J13" s="912"/>
      <c r="K13" s="912"/>
      <c r="L13" s="912"/>
      <c r="M13" s="912"/>
      <c r="N13" s="912"/>
      <c r="O13" s="1055"/>
    </row>
    <row r="14" spans="1:16" ht="280.5" customHeight="1" thickBot="1">
      <c r="B14" s="480" t="s">
        <v>258</v>
      </c>
      <c r="C14" s="931" t="s">
        <v>722</v>
      </c>
      <c r="D14" s="932"/>
      <c r="E14" s="932"/>
      <c r="F14" s="932"/>
      <c r="G14" s="932"/>
      <c r="H14" s="932"/>
      <c r="I14" s="932"/>
      <c r="J14" s="932"/>
      <c r="K14" s="932"/>
      <c r="L14" s="932"/>
      <c r="M14" s="932"/>
      <c r="N14" s="932"/>
      <c r="O14" s="1056"/>
      <c r="P14" s="273" t="s">
        <v>301</v>
      </c>
    </row>
    <row r="15" spans="1:16" ht="18.75" customHeight="1" thickBot="1">
      <c r="B15" s="405"/>
      <c r="C15" s="36"/>
      <c r="D15" s="36"/>
      <c r="E15" s="36"/>
      <c r="F15" s="36"/>
      <c r="G15" s="36"/>
      <c r="H15" s="36"/>
      <c r="I15" s="36"/>
      <c r="J15" s="127"/>
      <c r="K15" s="127"/>
      <c r="L15" s="127"/>
      <c r="M15" s="36"/>
      <c r="N15" s="36"/>
      <c r="O15" s="406"/>
      <c r="P15" s="35"/>
    </row>
    <row r="16" spans="1:16" ht="25.5" customHeight="1" thickBot="1">
      <c r="B16" s="1058" t="s">
        <v>102</v>
      </c>
      <c r="C16" s="1059"/>
      <c r="D16" s="1059"/>
      <c r="E16" s="1059"/>
      <c r="F16" s="1059"/>
      <c r="G16" s="1059"/>
      <c r="H16" s="1059"/>
      <c r="I16" s="1059"/>
      <c r="J16" s="1059"/>
      <c r="K16" s="1059"/>
      <c r="L16" s="1059"/>
      <c r="M16" s="1059"/>
      <c r="N16" s="1060"/>
      <c r="O16" s="409" t="s">
        <v>103</v>
      </c>
      <c r="P16" s="6"/>
    </row>
    <row r="17" spans="1:16" ht="22.5" customHeight="1">
      <c r="A17" s="195" t="s">
        <v>334</v>
      </c>
      <c r="B17" s="1082" t="s">
        <v>308</v>
      </c>
      <c r="C17" s="203"/>
      <c r="D17" s="1098" t="s">
        <v>302</v>
      </c>
      <c r="E17" s="1098"/>
      <c r="F17" s="1098"/>
      <c r="G17" s="1098"/>
      <c r="H17" s="1098"/>
      <c r="I17" s="1098"/>
      <c r="J17" s="1098"/>
      <c r="K17" s="1098"/>
      <c r="L17" s="1098"/>
      <c r="M17" s="1098"/>
      <c r="N17" s="1099"/>
      <c r="O17" s="410"/>
      <c r="P17" s="1041" t="s">
        <v>311</v>
      </c>
    </row>
    <row r="18" spans="1:16" ht="22.5" customHeight="1">
      <c r="B18" s="892"/>
      <c r="C18" s="204"/>
      <c r="D18" s="1084" t="s">
        <v>303</v>
      </c>
      <c r="E18" s="1084"/>
      <c r="F18" s="1084"/>
      <c r="G18" s="1084"/>
      <c r="H18" s="1084"/>
      <c r="I18" s="1084"/>
      <c r="J18" s="1084"/>
      <c r="K18" s="1084"/>
      <c r="L18" s="1084"/>
      <c r="M18" s="1084"/>
      <c r="N18" s="1085"/>
      <c r="O18" s="411"/>
      <c r="P18" s="1096"/>
    </row>
    <row r="19" spans="1:16" ht="22.5" customHeight="1">
      <c r="B19" s="892"/>
      <c r="C19" s="204" t="s">
        <v>334</v>
      </c>
      <c r="D19" s="1084" t="s">
        <v>304</v>
      </c>
      <c r="E19" s="1084"/>
      <c r="F19" s="1084"/>
      <c r="G19" s="1084"/>
      <c r="H19" s="1084"/>
      <c r="I19" s="1084"/>
      <c r="J19" s="1084"/>
      <c r="K19" s="1084"/>
      <c r="L19" s="1084"/>
      <c r="M19" s="1084"/>
      <c r="N19" s="1085"/>
      <c r="O19" s="411">
        <v>1</v>
      </c>
      <c r="P19" s="1096"/>
    </row>
    <row r="20" spans="1:16" ht="22.5" customHeight="1">
      <c r="B20" s="892"/>
      <c r="C20" s="204"/>
      <c r="D20" s="1084" t="s">
        <v>305</v>
      </c>
      <c r="E20" s="1084"/>
      <c r="F20" s="1084"/>
      <c r="G20" s="1084"/>
      <c r="H20" s="1084"/>
      <c r="I20" s="1084"/>
      <c r="J20" s="1084"/>
      <c r="K20" s="1084"/>
      <c r="L20" s="1084"/>
      <c r="M20" s="1084"/>
      <c r="N20" s="1085"/>
      <c r="O20" s="411"/>
      <c r="P20" s="1096"/>
    </row>
    <row r="21" spans="1:16" ht="22.5" customHeight="1">
      <c r="B21" s="892"/>
      <c r="C21" s="204"/>
      <c r="D21" s="1084" t="s">
        <v>306</v>
      </c>
      <c r="E21" s="1084"/>
      <c r="F21" s="1084"/>
      <c r="G21" s="1084"/>
      <c r="H21" s="1084"/>
      <c r="I21" s="1084"/>
      <c r="J21" s="1084"/>
      <c r="K21" s="1084"/>
      <c r="L21" s="1084"/>
      <c r="M21" s="1084"/>
      <c r="N21" s="1085"/>
      <c r="O21" s="411"/>
      <c r="P21" s="1096"/>
    </row>
    <row r="22" spans="1:16" ht="22.5" customHeight="1">
      <c r="B22" s="892"/>
      <c r="C22" s="204"/>
      <c r="D22" s="1084" t="s">
        <v>307</v>
      </c>
      <c r="E22" s="1084"/>
      <c r="F22" s="1084"/>
      <c r="G22" s="1084"/>
      <c r="H22" s="1084"/>
      <c r="I22" s="1084"/>
      <c r="J22" s="1084"/>
      <c r="K22" s="1084"/>
      <c r="L22" s="1084"/>
      <c r="M22" s="1084"/>
      <c r="N22" s="1085"/>
      <c r="O22" s="411"/>
      <c r="P22" s="1096"/>
    </row>
    <row r="23" spans="1:16" ht="22.5" customHeight="1">
      <c r="B23" s="892"/>
      <c r="C23" s="204"/>
      <c r="D23" s="1084" t="s">
        <v>309</v>
      </c>
      <c r="E23" s="1084"/>
      <c r="F23" s="1084"/>
      <c r="G23" s="1084"/>
      <c r="H23" s="1084"/>
      <c r="I23" s="1084"/>
      <c r="J23" s="1084"/>
      <c r="K23" s="1084"/>
      <c r="L23" s="1084"/>
      <c r="M23" s="1084"/>
      <c r="N23" s="1085"/>
      <c r="O23" s="412"/>
      <c r="P23" s="1096"/>
    </row>
    <row r="24" spans="1:16" ht="22.5" customHeight="1" thickBot="1">
      <c r="B24" s="1083"/>
      <c r="C24" s="1086" t="s">
        <v>310</v>
      </c>
      <c r="D24" s="1087"/>
      <c r="E24" s="1087"/>
      <c r="F24" s="1087"/>
      <c r="G24" s="1087"/>
      <c r="H24" s="1087"/>
      <c r="I24" s="1087"/>
      <c r="J24" s="1087"/>
      <c r="K24" s="1087"/>
      <c r="L24" s="1087"/>
      <c r="M24" s="1087"/>
      <c r="N24" s="1088"/>
      <c r="O24" s="413">
        <f>SUM(O17:O23)</f>
        <v>1</v>
      </c>
      <c r="P24" s="1097"/>
    </row>
    <row r="25" spans="1:16" ht="15.75" customHeight="1" thickBot="1">
      <c r="B25" s="414"/>
      <c r="C25" s="36"/>
      <c r="D25" s="36"/>
      <c r="E25" s="36"/>
      <c r="F25" s="36"/>
      <c r="G25" s="36"/>
      <c r="H25" s="36"/>
      <c r="I25" s="36"/>
      <c r="J25" s="127"/>
      <c r="K25" s="127"/>
      <c r="L25" s="127"/>
      <c r="M25" s="36"/>
      <c r="N25" s="36"/>
      <c r="O25" s="406"/>
      <c r="P25" s="6"/>
    </row>
    <row r="26" spans="1:16" ht="26.25" thickBot="1">
      <c r="B26" s="476" t="s">
        <v>104</v>
      </c>
      <c r="C26" s="477"/>
      <c r="D26" s="477"/>
      <c r="E26" s="477"/>
      <c r="F26" s="477"/>
      <c r="G26" s="477"/>
      <c r="H26" s="477"/>
      <c r="I26" s="477"/>
      <c r="J26" s="478"/>
      <c r="K26" s="478"/>
      <c r="L26" s="478"/>
      <c r="M26" s="477"/>
      <c r="N26" s="477"/>
      <c r="O26" s="479"/>
      <c r="P26" s="6"/>
    </row>
    <row r="27" spans="1:16" ht="34.5" customHeight="1" thickBot="1">
      <c r="B27" s="1052" t="s">
        <v>300</v>
      </c>
      <c r="C27" s="1053"/>
      <c r="D27" s="1053"/>
      <c r="E27" s="1053"/>
      <c r="F27" s="1053"/>
      <c r="G27" s="1053"/>
      <c r="H27" s="1053"/>
      <c r="I27" s="1053"/>
      <c r="J27" s="1053"/>
      <c r="K27" s="1053"/>
      <c r="L27" s="1053"/>
      <c r="M27" s="1053"/>
      <c r="N27" s="1053"/>
      <c r="O27" s="1054"/>
      <c r="P27" s="1061" t="s">
        <v>469</v>
      </c>
    </row>
    <row r="28" spans="1:16" ht="42" customHeight="1" thickBot="1">
      <c r="B28" s="475" t="s">
        <v>66</v>
      </c>
      <c r="C28" s="19">
        <v>1</v>
      </c>
      <c r="D28" s="19">
        <v>2</v>
      </c>
      <c r="E28" s="19">
        <v>3</v>
      </c>
      <c r="F28" s="19">
        <v>4</v>
      </c>
      <c r="G28" s="19">
        <v>5</v>
      </c>
      <c r="H28" s="19">
        <v>6</v>
      </c>
      <c r="I28" s="19">
        <v>7</v>
      </c>
      <c r="J28" s="19">
        <v>8</v>
      </c>
      <c r="K28" s="19">
        <v>9</v>
      </c>
      <c r="L28" s="19">
        <v>10</v>
      </c>
      <c r="M28" s="19">
        <v>11</v>
      </c>
      <c r="N28" s="19">
        <v>12</v>
      </c>
      <c r="O28" s="415" t="s">
        <v>105</v>
      </c>
      <c r="P28" s="1062"/>
    </row>
    <row r="29" spans="1:16" ht="30.75" customHeight="1" thickBot="1">
      <c r="B29" s="343" t="s">
        <v>67</v>
      </c>
      <c r="C29" s="720" t="s">
        <v>743</v>
      </c>
      <c r="D29" s="720" t="s">
        <v>744</v>
      </c>
      <c r="E29" s="720" t="s">
        <v>745</v>
      </c>
      <c r="F29" s="720" t="s">
        <v>746</v>
      </c>
      <c r="G29" s="720" t="s">
        <v>747</v>
      </c>
      <c r="H29" s="720" t="s">
        <v>748</v>
      </c>
      <c r="I29" s="720" t="s">
        <v>749</v>
      </c>
      <c r="J29" s="720" t="s">
        <v>750</v>
      </c>
      <c r="K29" s="720" t="s">
        <v>751</v>
      </c>
      <c r="L29" s="720" t="s">
        <v>752</v>
      </c>
      <c r="M29" s="720" t="s">
        <v>753</v>
      </c>
      <c r="N29" s="720" t="s">
        <v>754</v>
      </c>
      <c r="O29" s="553"/>
      <c r="P29" s="1062"/>
    </row>
    <row r="30" spans="1:16" ht="43.5" customHeight="1" thickBot="1">
      <c r="B30" s="342" t="s">
        <v>723</v>
      </c>
      <c r="C30" s="207"/>
      <c r="D30" s="207"/>
      <c r="E30" s="207"/>
      <c r="F30" s="207">
        <v>50</v>
      </c>
      <c r="G30" s="207">
        <v>200</v>
      </c>
      <c r="H30" s="207">
        <v>200</v>
      </c>
      <c r="I30" s="207">
        <v>200</v>
      </c>
      <c r="J30" s="207">
        <v>270</v>
      </c>
      <c r="K30" s="207">
        <v>300</v>
      </c>
      <c r="L30" s="207">
        <v>300</v>
      </c>
      <c r="M30" s="207">
        <v>300</v>
      </c>
      <c r="N30" s="207">
        <v>300</v>
      </c>
      <c r="O30" s="417">
        <f t="shared" ref="O30:O34" si="0">SUM(C30:N30)</f>
        <v>2120</v>
      </c>
      <c r="P30" s="1062"/>
    </row>
    <row r="31" spans="1:16" ht="43.5" customHeight="1" thickBot="1">
      <c r="B31" s="342" t="s">
        <v>227</v>
      </c>
      <c r="C31" s="207"/>
      <c r="D31" s="207"/>
      <c r="E31" s="207"/>
      <c r="F31" s="207"/>
      <c r="G31" s="207"/>
      <c r="H31" s="207"/>
      <c r="I31" s="207"/>
      <c r="J31" s="207"/>
      <c r="K31" s="207"/>
      <c r="L31" s="207"/>
      <c r="M31" s="207"/>
      <c r="N31" s="207"/>
      <c r="O31" s="417">
        <f t="shared" si="0"/>
        <v>0</v>
      </c>
      <c r="P31" s="1062"/>
    </row>
    <row r="32" spans="1:16" ht="43.5" customHeight="1" thickBot="1">
      <c r="B32" s="342" t="s">
        <v>228</v>
      </c>
      <c r="C32" s="207"/>
      <c r="D32" s="207"/>
      <c r="E32" s="207"/>
      <c r="F32" s="207"/>
      <c r="G32" s="207"/>
      <c r="H32" s="207"/>
      <c r="I32" s="207"/>
      <c r="J32" s="207"/>
      <c r="K32" s="207"/>
      <c r="L32" s="207"/>
      <c r="M32" s="207"/>
      <c r="N32" s="207"/>
      <c r="O32" s="417">
        <f t="shared" si="0"/>
        <v>0</v>
      </c>
      <c r="P32" s="1062"/>
    </row>
    <row r="33" spans="2:16" ht="43.5" customHeight="1" thickBot="1">
      <c r="B33" s="342" t="s">
        <v>229</v>
      </c>
      <c r="C33" s="207"/>
      <c r="D33" s="207"/>
      <c r="E33" s="207"/>
      <c r="F33" s="207"/>
      <c r="G33" s="207"/>
      <c r="H33" s="207"/>
      <c r="I33" s="207"/>
      <c r="J33" s="207"/>
      <c r="K33" s="207"/>
      <c r="L33" s="207"/>
      <c r="M33" s="207"/>
      <c r="N33" s="207"/>
      <c r="O33" s="417">
        <f t="shared" si="0"/>
        <v>0</v>
      </c>
      <c r="P33" s="1062"/>
    </row>
    <row r="34" spans="2:16" ht="39" customHeight="1" thickBot="1">
      <c r="B34" s="343" t="s">
        <v>105</v>
      </c>
      <c r="C34" s="208">
        <f>SUM(C29:C33)</f>
        <v>0</v>
      </c>
      <c r="D34" s="208">
        <f t="shared" ref="D34:N34" si="1">SUM(D29:D33)</f>
        <v>0</v>
      </c>
      <c r="E34" s="208">
        <f t="shared" si="1"/>
        <v>0</v>
      </c>
      <c r="F34" s="208">
        <f t="shared" si="1"/>
        <v>50</v>
      </c>
      <c r="G34" s="208">
        <f t="shared" si="1"/>
        <v>200</v>
      </c>
      <c r="H34" s="208">
        <f t="shared" si="1"/>
        <v>200</v>
      </c>
      <c r="I34" s="208">
        <f t="shared" si="1"/>
        <v>200</v>
      </c>
      <c r="J34" s="208">
        <f t="shared" si="1"/>
        <v>270</v>
      </c>
      <c r="K34" s="208">
        <f t="shared" si="1"/>
        <v>300</v>
      </c>
      <c r="L34" s="208">
        <f t="shared" si="1"/>
        <v>300</v>
      </c>
      <c r="M34" s="208">
        <f t="shared" si="1"/>
        <v>300</v>
      </c>
      <c r="N34" s="208">
        <f t="shared" si="1"/>
        <v>300</v>
      </c>
      <c r="O34" s="417">
        <f t="shared" si="0"/>
        <v>2120</v>
      </c>
      <c r="P34" s="1063"/>
    </row>
    <row r="35" spans="2:16" ht="14.25" customHeight="1">
      <c r="B35" s="418"/>
      <c r="C35" s="36"/>
      <c r="D35" s="36"/>
      <c r="E35" s="36"/>
      <c r="F35" s="36"/>
      <c r="G35" s="36"/>
      <c r="H35" s="36"/>
      <c r="I35" s="36"/>
      <c r="J35" s="127"/>
      <c r="K35" s="127"/>
      <c r="L35" s="127"/>
      <c r="M35" s="36"/>
      <c r="N35" s="36"/>
      <c r="O35" s="406"/>
      <c r="P35" s="6"/>
    </row>
    <row r="36" spans="2:16" ht="26.25" thickBot="1">
      <c r="B36" s="471" t="s">
        <v>471</v>
      </c>
      <c r="C36" s="472"/>
      <c r="D36" s="472"/>
      <c r="E36" s="472"/>
      <c r="F36" s="472"/>
      <c r="G36" s="472"/>
      <c r="H36" s="472"/>
      <c r="I36" s="472"/>
      <c r="J36" s="473"/>
      <c r="K36" s="473"/>
      <c r="L36" s="473"/>
      <c r="M36" s="472"/>
      <c r="N36" s="472"/>
      <c r="O36" s="474"/>
      <c r="P36" s="6"/>
    </row>
    <row r="37" spans="2:16" ht="31.5" customHeight="1" thickBot="1">
      <c r="B37" s="1071" t="s">
        <v>257</v>
      </c>
      <c r="C37" s="1072"/>
      <c r="D37" s="1072"/>
      <c r="E37" s="1072"/>
      <c r="F37" s="1072"/>
      <c r="G37" s="1072"/>
      <c r="H37" s="1072"/>
      <c r="I37" s="1072"/>
      <c r="J37" s="1072"/>
      <c r="K37" s="1072"/>
      <c r="L37" s="1072"/>
      <c r="M37" s="1072"/>
      <c r="N37" s="1072"/>
      <c r="O37" s="1073"/>
      <c r="P37" s="1041" t="s">
        <v>531</v>
      </c>
    </row>
    <row r="38" spans="2:16" ht="24" customHeight="1" thickBot="1">
      <c r="B38" s="419"/>
      <c r="C38" s="1037" t="s">
        <v>39</v>
      </c>
      <c r="D38" s="872"/>
      <c r="E38" s="872"/>
      <c r="F38" s="1036"/>
      <c r="G38" s="872" t="s">
        <v>237</v>
      </c>
      <c r="H38" s="872"/>
      <c r="I38" s="1036"/>
      <c r="J38" s="1075" t="s">
        <v>651</v>
      </c>
      <c r="K38" s="1076"/>
      <c r="L38" s="1081"/>
      <c r="M38" s="1075" t="s">
        <v>628</v>
      </c>
      <c r="N38" s="1076"/>
      <c r="O38" s="1077"/>
      <c r="P38" s="1042"/>
    </row>
    <row r="39" spans="2:16" ht="30" customHeight="1" thickBot="1">
      <c r="B39" s="483" t="s">
        <v>470</v>
      </c>
      <c r="C39" s="1033" t="s">
        <v>106</v>
      </c>
      <c r="D39" s="1034"/>
      <c r="E39" s="1034"/>
      <c r="F39" s="1035"/>
      <c r="G39" s="1050" t="s">
        <v>106</v>
      </c>
      <c r="H39" s="901"/>
      <c r="I39" s="1051"/>
      <c r="J39" s="1078" t="s">
        <v>106</v>
      </c>
      <c r="K39" s="901"/>
      <c r="L39" s="1051"/>
      <c r="M39" s="1078" t="s">
        <v>107</v>
      </c>
      <c r="N39" s="901"/>
      <c r="O39" s="1079"/>
      <c r="P39" s="1042"/>
    </row>
    <row r="40" spans="2:16" ht="51.95" customHeight="1" thickBot="1">
      <c r="B40" s="342" t="s">
        <v>723</v>
      </c>
      <c r="C40" s="1038">
        <v>650</v>
      </c>
      <c r="D40" s="1039"/>
      <c r="E40" s="1039"/>
      <c r="F40" s="1040"/>
      <c r="G40" s="1064">
        <v>3770</v>
      </c>
      <c r="H40" s="1065"/>
      <c r="I40" s="1066"/>
      <c r="J40" s="1047">
        <v>4000</v>
      </c>
      <c r="K40" s="1048"/>
      <c r="L40" s="1049"/>
      <c r="M40" s="1069">
        <v>5000</v>
      </c>
      <c r="N40" s="1048"/>
      <c r="O40" s="1080"/>
      <c r="P40" s="1042"/>
    </row>
    <row r="41" spans="2:16" ht="51.95" customHeight="1" thickBot="1">
      <c r="B41" s="342" t="s">
        <v>227</v>
      </c>
      <c r="C41" s="1038"/>
      <c r="D41" s="1039"/>
      <c r="E41" s="1039"/>
      <c r="F41" s="1040"/>
      <c r="G41" s="1064"/>
      <c r="H41" s="1065"/>
      <c r="I41" s="1066"/>
      <c r="J41" s="1067"/>
      <c r="K41" s="1068"/>
      <c r="L41" s="1069"/>
      <c r="M41" s="1067"/>
      <c r="N41" s="1068"/>
      <c r="O41" s="1070"/>
      <c r="P41" s="1042"/>
    </row>
    <row r="42" spans="2:16" ht="51.95" customHeight="1" thickBot="1">
      <c r="B42" s="342" t="s">
        <v>228</v>
      </c>
      <c r="C42" s="1038"/>
      <c r="D42" s="1039"/>
      <c r="E42" s="1039"/>
      <c r="F42" s="1040"/>
      <c r="G42" s="1064"/>
      <c r="H42" s="1065"/>
      <c r="I42" s="1066"/>
      <c r="J42" s="1067"/>
      <c r="K42" s="1068"/>
      <c r="L42" s="1069"/>
      <c r="M42" s="1067"/>
      <c r="N42" s="1068"/>
      <c r="O42" s="1070"/>
      <c r="P42" s="1042"/>
    </row>
    <row r="43" spans="2:16" ht="51.95" customHeight="1" thickBot="1">
      <c r="B43" s="342" t="s">
        <v>229</v>
      </c>
      <c r="C43" s="1038"/>
      <c r="D43" s="1039"/>
      <c r="E43" s="1039"/>
      <c r="F43" s="1040"/>
      <c r="G43" s="1064"/>
      <c r="H43" s="1065"/>
      <c r="I43" s="1066"/>
      <c r="J43" s="1067"/>
      <c r="K43" s="1068"/>
      <c r="L43" s="1069"/>
      <c r="M43" s="1067"/>
      <c r="N43" s="1068"/>
      <c r="O43" s="1070"/>
      <c r="P43" s="1042"/>
    </row>
    <row r="44" spans="2:16" ht="41.25" customHeight="1" thickBot="1">
      <c r="B44" s="482" t="s">
        <v>105</v>
      </c>
      <c r="C44" s="1030">
        <f>SUM(C40:F43)</f>
        <v>650</v>
      </c>
      <c r="D44" s="1031"/>
      <c r="E44" s="1031"/>
      <c r="F44" s="1032"/>
      <c r="G44" s="1044">
        <f>SUM(G40:I43)</f>
        <v>3770</v>
      </c>
      <c r="H44" s="1045"/>
      <c r="I44" s="1046"/>
      <c r="J44" s="1044">
        <f>SUM(J40:L43)</f>
        <v>4000</v>
      </c>
      <c r="K44" s="1045"/>
      <c r="L44" s="1046"/>
      <c r="M44" s="1044">
        <f>SUM(M40:O43)</f>
        <v>5000</v>
      </c>
      <c r="N44" s="1045"/>
      <c r="O44" s="1074"/>
      <c r="P44" s="104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S33" sqref="S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3" t="s">
        <v>250</v>
      </c>
      <c r="C1" s="884"/>
      <c r="D1" s="884"/>
      <c r="E1" s="884"/>
      <c r="F1" s="884"/>
      <c r="G1" s="884"/>
      <c r="H1" s="884"/>
      <c r="I1" s="884"/>
      <c r="J1" s="884"/>
      <c r="K1" s="884"/>
      <c r="L1" s="884"/>
      <c r="M1" s="884"/>
      <c r="N1" s="884"/>
      <c r="O1" s="885"/>
      <c r="P1" s="42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80"/>
    </row>
    <row r="4" spans="1:16" ht="36" customHeight="1" thickBot="1">
      <c r="A4" s="235">
        <v>500</v>
      </c>
      <c r="B4" s="407" t="s">
        <v>1</v>
      </c>
      <c r="C4" s="146">
        <f>LEN(C5)</f>
        <v>260</v>
      </c>
      <c r="D4" s="844" t="str">
        <f>IF(C4&gt;A4,CONCATENATE("Karaktertúllépés! Kérjük, válaszát maximum ",A4," karakterben foglalja össze!"),CONCATENATE("Még beírható karakterek száma:   ",A4-C4))</f>
        <v>Még beírható karakterek száma:   240</v>
      </c>
      <c r="E4" s="912"/>
      <c r="F4" s="912"/>
      <c r="G4" s="912"/>
      <c r="H4" s="912"/>
      <c r="I4" s="912"/>
      <c r="J4" s="912"/>
      <c r="K4" s="912"/>
      <c r="L4" s="912"/>
      <c r="M4" s="912"/>
      <c r="N4" s="912"/>
      <c r="O4" s="1055"/>
      <c r="P4" s="272" t="s">
        <v>262</v>
      </c>
    </row>
    <row r="5" spans="1:16" ht="182.25" customHeight="1" thickBot="1">
      <c r="B5" s="425" t="s">
        <v>240</v>
      </c>
      <c r="C5" s="960" t="s">
        <v>724</v>
      </c>
      <c r="D5" s="961"/>
      <c r="E5" s="961"/>
      <c r="F5" s="961"/>
      <c r="G5" s="961"/>
      <c r="H5" s="961"/>
      <c r="I5" s="961"/>
      <c r="J5" s="961"/>
      <c r="K5" s="961"/>
      <c r="L5" s="961"/>
      <c r="M5" s="961"/>
      <c r="N5" s="961"/>
      <c r="O5" s="1057"/>
      <c r="P5" s="273" t="s">
        <v>389</v>
      </c>
    </row>
    <row r="6" spans="1:16" ht="27.75" customHeight="1" thickBot="1">
      <c r="A6" s="235">
        <v>500</v>
      </c>
      <c r="B6" s="407" t="s">
        <v>1</v>
      </c>
      <c r="C6" s="146">
        <f>LEN(C7)</f>
        <v>225</v>
      </c>
      <c r="D6" s="844" t="str">
        <f>IF(C6&gt;A6,CONCATENATE("Karaktertúllépés! Kérjük, válaszát maximum ",A6," karakterben foglalja össze!"),CONCATENATE("Még beírható karakterek száma:   ",A6-C6))</f>
        <v>Még beírható karakterek száma:   275</v>
      </c>
      <c r="E6" s="912"/>
      <c r="F6" s="912"/>
      <c r="G6" s="912"/>
      <c r="H6" s="912"/>
      <c r="I6" s="912"/>
      <c r="J6" s="912"/>
      <c r="K6" s="912"/>
      <c r="L6" s="912"/>
      <c r="M6" s="912"/>
      <c r="N6" s="912"/>
      <c r="O6" s="1055"/>
      <c r="P6" s="272"/>
    </row>
    <row r="7" spans="1:16" ht="193.5" customHeight="1" thickBot="1">
      <c r="B7" s="408" t="s">
        <v>218</v>
      </c>
      <c r="C7" s="960" t="s">
        <v>725</v>
      </c>
      <c r="D7" s="961"/>
      <c r="E7" s="961"/>
      <c r="F7" s="961"/>
      <c r="G7" s="961"/>
      <c r="H7" s="961"/>
      <c r="I7" s="961"/>
      <c r="J7" s="961"/>
      <c r="K7" s="961"/>
      <c r="L7" s="961"/>
      <c r="M7" s="961"/>
      <c r="N7" s="961"/>
      <c r="O7" s="1057"/>
      <c r="P7" s="274" t="s">
        <v>388</v>
      </c>
    </row>
    <row r="8" spans="1:16" ht="11.25" customHeight="1" thickBot="1">
      <c r="B8" s="418"/>
      <c r="C8" s="36"/>
      <c r="D8" s="36"/>
      <c r="E8" s="36"/>
      <c r="F8" s="36"/>
      <c r="G8" s="36"/>
      <c r="H8" s="36"/>
      <c r="I8" s="36"/>
      <c r="J8" s="127"/>
      <c r="K8" s="127"/>
      <c r="L8" s="127"/>
      <c r="M8" s="36"/>
      <c r="N8" s="36"/>
      <c r="O8" s="406"/>
      <c r="P8" s="275"/>
    </row>
    <row r="9" spans="1:16" ht="26.25" thickBot="1">
      <c r="B9" s="471" t="s">
        <v>108</v>
      </c>
      <c r="C9" s="472"/>
      <c r="D9" s="472"/>
      <c r="E9" s="472"/>
      <c r="F9" s="472"/>
      <c r="G9" s="472"/>
      <c r="H9" s="472"/>
      <c r="I9" s="472"/>
      <c r="J9" s="473"/>
      <c r="K9" s="473"/>
      <c r="L9" s="473"/>
      <c r="M9" s="472"/>
      <c r="N9" s="472"/>
      <c r="O9" s="474"/>
      <c r="P9" s="421"/>
    </row>
    <row r="10" spans="1:16" ht="32.25" customHeight="1" thickBot="1">
      <c r="B10" s="1100" t="s">
        <v>396</v>
      </c>
      <c r="C10" s="1101"/>
      <c r="D10" s="1101"/>
      <c r="E10" s="1101"/>
      <c r="F10" s="1101"/>
      <c r="G10" s="1101"/>
      <c r="H10" s="1101"/>
      <c r="I10" s="1101"/>
      <c r="J10" s="1101"/>
      <c r="K10" s="1101"/>
      <c r="L10" s="1101"/>
      <c r="M10" s="1101"/>
      <c r="N10" s="1101"/>
      <c r="O10" s="1102"/>
      <c r="P10" s="1103" t="s">
        <v>472</v>
      </c>
    </row>
    <row r="11" spans="1:16" ht="30.75" customHeight="1" thickBot="1">
      <c r="B11" s="356" t="s">
        <v>66</v>
      </c>
      <c r="C11" s="331">
        <v>1</v>
      </c>
      <c r="D11" s="331">
        <v>2</v>
      </c>
      <c r="E11" s="331">
        <v>3</v>
      </c>
      <c r="F11" s="331">
        <v>4</v>
      </c>
      <c r="G11" s="331">
        <v>5</v>
      </c>
      <c r="H11" s="331">
        <v>6</v>
      </c>
      <c r="I11" s="331">
        <v>7</v>
      </c>
      <c r="J11" s="331">
        <v>8</v>
      </c>
      <c r="K11" s="331">
        <v>9</v>
      </c>
      <c r="L11" s="331">
        <v>10</v>
      </c>
      <c r="M11" s="331">
        <v>11</v>
      </c>
      <c r="N11" s="331">
        <v>12</v>
      </c>
      <c r="O11" s="426" t="s">
        <v>230</v>
      </c>
      <c r="P11" s="1104"/>
    </row>
    <row r="12" spans="1:16" ht="26.25" thickBot="1">
      <c r="B12" s="343" t="s">
        <v>67</v>
      </c>
      <c r="C12" s="220" t="s">
        <v>743</v>
      </c>
      <c r="D12" s="220" t="s">
        <v>744</v>
      </c>
      <c r="E12" s="220" t="s">
        <v>745</v>
      </c>
      <c r="F12" s="220" t="s">
        <v>746</v>
      </c>
      <c r="G12" s="220" t="s">
        <v>747</v>
      </c>
      <c r="H12" s="220" t="s">
        <v>748</v>
      </c>
      <c r="I12" s="220" t="s">
        <v>749</v>
      </c>
      <c r="J12" s="220" t="s">
        <v>750</v>
      </c>
      <c r="K12" s="220" t="s">
        <v>751</v>
      </c>
      <c r="L12" s="220" t="s">
        <v>752</v>
      </c>
      <c r="M12" s="220" t="s">
        <v>753</v>
      </c>
      <c r="N12" s="220" t="s">
        <v>754</v>
      </c>
      <c r="O12" s="416">
        <f>SUM(C12:N12)</f>
        <v>0</v>
      </c>
      <c r="P12" s="1104"/>
    </row>
    <row r="13" spans="1:16" ht="16.5" thickBot="1">
      <c r="B13" s="342" t="s">
        <v>109</v>
      </c>
      <c r="C13" s="220"/>
      <c r="D13" s="220"/>
      <c r="E13" s="220"/>
      <c r="F13" s="220"/>
      <c r="G13" s="220"/>
      <c r="H13" s="220"/>
      <c r="I13" s="220"/>
      <c r="J13" s="220"/>
      <c r="K13" s="220"/>
      <c r="L13" s="220"/>
      <c r="M13" s="220"/>
      <c r="N13" s="220"/>
      <c r="O13" s="416">
        <f t="shared" ref="O13:O29" si="0">SUM(C13:N13)</f>
        <v>0</v>
      </c>
      <c r="P13" s="1104"/>
    </row>
    <row r="14" spans="1:16" ht="16.5" thickBot="1">
      <c r="B14" s="342" t="s">
        <v>110</v>
      </c>
      <c r="C14" s="220"/>
      <c r="D14" s="220"/>
      <c r="E14" s="220">
        <v>43</v>
      </c>
      <c r="F14" s="220">
        <v>45</v>
      </c>
      <c r="G14" s="220"/>
      <c r="H14" s="220"/>
      <c r="I14" s="220"/>
      <c r="J14" s="220">
        <v>10</v>
      </c>
      <c r="K14" s="220">
        <v>10</v>
      </c>
      <c r="L14" s="220">
        <v>10</v>
      </c>
      <c r="M14" s="220">
        <v>10</v>
      </c>
      <c r="N14" s="220">
        <v>10</v>
      </c>
      <c r="O14" s="416">
        <f t="shared" si="0"/>
        <v>138</v>
      </c>
      <c r="P14" s="1104"/>
    </row>
    <row r="15" spans="1:16" ht="16.5" thickBot="1">
      <c r="B15" s="342" t="s">
        <v>111</v>
      </c>
      <c r="C15" s="220"/>
      <c r="D15" s="220"/>
      <c r="E15" s="220"/>
      <c r="F15" s="220"/>
      <c r="G15" s="220"/>
      <c r="H15" s="220"/>
      <c r="I15" s="220"/>
      <c r="J15" s="220"/>
      <c r="K15" s="220"/>
      <c r="L15" s="220"/>
      <c r="M15" s="220"/>
      <c r="N15" s="220"/>
      <c r="O15" s="416">
        <f t="shared" si="0"/>
        <v>0</v>
      </c>
      <c r="P15" s="1104"/>
    </row>
    <row r="16" spans="1:16" ht="16.5" thickBot="1">
      <c r="B16" s="342" t="s">
        <v>112</v>
      </c>
      <c r="C16" s="220"/>
      <c r="D16" s="220"/>
      <c r="E16" s="220"/>
      <c r="F16" s="220"/>
      <c r="G16" s="220"/>
      <c r="H16" s="220"/>
      <c r="I16" s="220"/>
      <c r="J16" s="220"/>
      <c r="K16" s="220"/>
      <c r="L16" s="220"/>
      <c r="M16" s="220"/>
      <c r="N16" s="220"/>
      <c r="O16" s="416">
        <f t="shared" si="0"/>
        <v>0</v>
      </c>
      <c r="P16" s="1104"/>
    </row>
    <row r="17" spans="2:16" ht="16.5" thickBot="1">
      <c r="B17" s="342" t="s">
        <v>113</v>
      </c>
      <c r="C17" s="220"/>
      <c r="D17" s="220"/>
      <c r="E17" s="220"/>
      <c r="F17" s="220"/>
      <c r="G17" s="220"/>
      <c r="H17" s="220"/>
      <c r="I17" s="220"/>
      <c r="J17" s="220"/>
      <c r="K17" s="220"/>
      <c r="L17" s="220"/>
      <c r="M17" s="220"/>
      <c r="N17" s="220"/>
      <c r="O17" s="416">
        <f t="shared" si="0"/>
        <v>0</v>
      </c>
      <c r="P17" s="1104"/>
    </row>
    <row r="18" spans="2:16" ht="16.5" thickBot="1">
      <c r="B18" s="342" t="s">
        <v>114</v>
      </c>
      <c r="C18" s="220"/>
      <c r="D18" s="220"/>
      <c r="E18" s="220"/>
      <c r="F18" s="220"/>
      <c r="G18" s="220"/>
      <c r="H18" s="220"/>
      <c r="I18" s="220"/>
      <c r="J18" s="220"/>
      <c r="K18" s="220"/>
      <c r="L18" s="220"/>
      <c r="M18" s="220"/>
      <c r="N18" s="220"/>
      <c r="O18" s="416">
        <f t="shared" si="0"/>
        <v>0</v>
      </c>
      <c r="P18" s="1104"/>
    </row>
    <row r="19" spans="2:16" ht="16.5" thickBot="1">
      <c r="B19" s="342" t="s">
        <v>115</v>
      </c>
      <c r="C19" s="220"/>
      <c r="D19" s="220"/>
      <c r="E19" s="220"/>
      <c r="F19" s="220"/>
      <c r="G19" s="220"/>
      <c r="H19" s="220"/>
      <c r="I19" s="220"/>
      <c r="J19" s="220"/>
      <c r="K19" s="220"/>
      <c r="L19" s="220"/>
      <c r="M19" s="220"/>
      <c r="N19" s="220"/>
      <c r="O19" s="416">
        <f t="shared" si="0"/>
        <v>0</v>
      </c>
      <c r="P19" s="1104"/>
    </row>
    <row r="20" spans="2:16" ht="16.5" thickBot="1">
      <c r="B20" s="342" t="s">
        <v>116</v>
      </c>
      <c r="C20" s="220"/>
      <c r="D20" s="220"/>
      <c r="E20" s="220"/>
      <c r="F20" s="220"/>
      <c r="G20" s="220"/>
      <c r="H20" s="220"/>
      <c r="I20" s="220"/>
      <c r="J20" s="220"/>
      <c r="K20" s="220"/>
      <c r="L20" s="220"/>
      <c r="M20" s="220"/>
      <c r="N20" s="220"/>
      <c r="O20" s="416">
        <f t="shared" si="0"/>
        <v>0</v>
      </c>
      <c r="P20" s="1105"/>
    </row>
    <row r="21" spans="2:16" ht="16.5" thickBot="1">
      <c r="B21" s="342" t="s">
        <v>117</v>
      </c>
      <c r="C21" s="220"/>
      <c r="D21" s="220"/>
      <c r="E21" s="220"/>
      <c r="F21" s="220"/>
      <c r="G21" s="220"/>
      <c r="H21" s="220"/>
      <c r="I21" s="220"/>
      <c r="J21" s="220"/>
      <c r="K21" s="220"/>
      <c r="L21" s="220"/>
      <c r="M21" s="220"/>
      <c r="N21" s="220"/>
      <c r="O21" s="416">
        <f t="shared" si="0"/>
        <v>0</v>
      </c>
      <c r="P21" s="422"/>
    </row>
    <row r="22" spans="2:16" ht="16.5" thickBot="1">
      <c r="B22" s="468" t="s">
        <v>118</v>
      </c>
      <c r="C22" s="221"/>
      <c r="D22" s="221"/>
      <c r="E22" s="221"/>
      <c r="F22" s="221"/>
      <c r="G22" s="221"/>
      <c r="H22" s="221"/>
      <c r="I22" s="221"/>
      <c r="J22" s="221"/>
      <c r="K22" s="221"/>
      <c r="L22" s="221"/>
      <c r="M22" s="221"/>
      <c r="N22" s="221"/>
      <c r="O22" s="427">
        <f t="shared" si="0"/>
        <v>0</v>
      </c>
      <c r="P22" s="423"/>
    </row>
    <row r="23" spans="2:16" ht="16.5" customHeight="1" thickBot="1">
      <c r="B23" s="469" t="s">
        <v>119</v>
      </c>
      <c r="C23" s="222"/>
      <c r="D23" s="222"/>
      <c r="E23" s="222">
        <v>42</v>
      </c>
      <c r="F23" s="222">
        <v>42</v>
      </c>
      <c r="G23" s="222"/>
      <c r="H23" s="222"/>
      <c r="I23" s="222"/>
      <c r="J23" s="222">
        <v>5</v>
      </c>
      <c r="K23" s="222">
        <v>5</v>
      </c>
      <c r="L23" s="222">
        <v>5</v>
      </c>
      <c r="M23" s="222">
        <v>5</v>
      </c>
      <c r="N23" s="222">
        <v>5</v>
      </c>
      <c r="O23" s="428">
        <f t="shared" si="0"/>
        <v>109</v>
      </c>
      <c r="P23" s="423"/>
    </row>
    <row r="24" spans="2:16" ht="16.5" thickBot="1">
      <c r="B24" s="469" t="s">
        <v>120</v>
      </c>
      <c r="C24" s="222"/>
      <c r="D24" s="222"/>
      <c r="E24" s="222"/>
      <c r="F24" s="222"/>
      <c r="G24" s="222"/>
      <c r="H24" s="222"/>
      <c r="I24" s="222"/>
      <c r="J24" s="222"/>
      <c r="K24" s="222"/>
      <c r="L24" s="222"/>
      <c r="M24" s="222"/>
      <c r="N24" s="222"/>
      <c r="O24" s="428">
        <f t="shared" si="0"/>
        <v>0</v>
      </c>
      <c r="P24" s="423"/>
    </row>
    <row r="25" spans="2:16" ht="16.5" thickBot="1">
      <c r="B25" s="342" t="s">
        <v>121</v>
      </c>
      <c r="C25" s="220"/>
      <c r="D25" s="220"/>
      <c r="E25" s="220"/>
      <c r="F25" s="220"/>
      <c r="G25" s="220"/>
      <c r="H25" s="220"/>
      <c r="I25" s="220"/>
      <c r="J25" s="220"/>
      <c r="K25" s="220"/>
      <c r="L25" s="220"/>
      <c r="M25" s="220"/>
      <c r="N25" s="220"/>
      <c r="O25" s="416">
        <f t="shared" si="0"/>
        <v>0</v>
      </c>
      <c r="P25" s="423"/>
    </row>
    <row r="26" spans="2:16" ht="16.5" thickBot="1">
      <c r="B26" s="342" t="s">
        <v>122</v>
      </c>
      <c r="C26" s="220"/>
      <c r="D26" s="220"/>
      <c r="E26" s="220"/>
      <c r="F26" s="220"/>
      <c r="G26" s="220"/>
      <c r="H26" s="220"/>
      <c r="I26" s="220"/>
      <c r="J26" s="220"/>
      <c r="K26" s="220"/>
      <c r="L26" s="220"/>
      <c r="M26" s="220"/>
      <c r="N26" s="220"/>
      <c r="O26" s="416">
        <f t="shared" si="0"/>
        <v>0</v>
      </c>
      <c r="P26" s="423"/>
    </row>
    <row r="27" spans="2:16" ht="16.5" thickBot="1">
      <c r="B27" s="342" t="s">
        <v>123</v>
      </c>
      <c r="C27" s="220"/>
      <c r="D27" s="220"/>
      <c r="E27" s="220"/>
      <c r="F27" s="220"/>
      <c r="G27" s="220"/>
      <c r="H27" s="220"/>
      <c r="I27" s="220"/>
      <c r="J27" s="220"/>
      <c r="K27" s="220"/>
      <c r="L27" s="220"/>
      <c r="M27" s="220"/>
      <c r="N27" s="220"/>
      <c r="O27" s="416">
        <f t="shared" si="0"/>
        <v>0</v>
      </c>
      <c r="P27" s="423"/>
    </row>
    <row r="28" spans="2:16" ht="16.5" thickBot="1">
      <c r="B28" s="342" t="s">
        <v>124</v>
      </c>
      <c r="C28" s="220"/>
      <c r="D28" s="220"/>
      <c r="E28" s="220"/>
      <c r="F28" s="220"/>
      <c r="G28" s="220"/>
      <c r="H28" s="220"/>
      <c r="I28" s="220"/>
      <c r="J28" s="220"/>
      <c r="K28" s="220"/>
      <c r="L28" s="220"/>
      <c r="M28" s="220"/>
      <c r="N28" s="220"/>
      <c r="O28" s="416">
        <f t="shared" si="0"/>
        <v>0</v>
      </c>
      <c r="P28" s="423"/>
    </row>
    <row r="29" spans="2:16" ht="23.25" customHeight="1" thickBot="1">
      <c r="B29" s="470" t="s">
        <v>387</v>
      </c>
      <c r="C29" s="223">
        <f>SUM(C13:C28)</f>
        <v>0</v>
      </c>
      <c r="D29" s="223">
        <f t="shared" ref="D29:N29" si="1">SUM(D13:D28)</f>
        <v>0</v>
      </c>
      <c r="E29" s="223">
        <f t="shared" si="1"/>
        <v>85</v>
      </c>
      <c r="F29" s="223">
        <f t="shared" si="1"/>
        <v>87</v>
      </c>
      <c r="G29" s="223">
        <f t="shared" si="1"/>
        <v>0</v>
      </c>
      <c r="H29" s="223">
        <f t="shared" si="1"/>
        <v>0</v>
      </c>
      <c r="I29" s="223">
        <f t="shared" si="1"/>
        <v>0</v>
      </c>
      <c r="J29" s="223">
        <f t="shared" si="1"/>
        <v>15</v>
      </c>
      <c r="K29" s="223">
        <f t="shared" si="1"/>
        <v>15</v>
      </c>
      <c r="L29" s="223">
        <f t="shared" si="1"/>
        <v>15</v>
      </c>
      <c r="M29" s="223">
        <f t="shared" si="1"/>
        <v>15</v>
      </c>
      <c r="N29" s="223">
        <f t="shared" si="1"/>
        <v>15</v>
      </c>
      <c r="O29" s="429">
        <f t="shared" si="0"/>
        <v>247</v>
      </c>
      <c r="P29" s="424"/>
    </row>
    <row r="30" spans="2:16" ht="14.25" customHeight="1">
      <c r="B30" s="430"/>
      <c r="C30" s="36"/>
      <c r="D30" s="36"/>
      <c r="E30" s="36"/>
      <c r="F30" s="36"/>
      <c r="G30" s="36"/>
      <c r="H30" s="36"/>
      <c r="I30" s="36"/>
      <c r="J30" s="127"/>
      <c r="K30" s="127"/>
      <c r="L30" s="127"/>
      <c r="M30" s="36"/>
      <c r="N30" s="36"/>
      <c r="O30" s="406"/>
      <c r="P30" s="422"/>
    </row>
    <row r="31" spans="2:16" ht="26.25" customHeight="1" thickBot="1">
      <c r="B31" s="405" t="s">
        <v>256</v>
      </c>
      <c r="C31" s="36"/>
      <c r="D31" s="36"/>
      <c r="E31" s="36"/>
      <c r="F31" s="36"/>
      <c r="G31" s="36"/>
      <c r="H31" s="36"/>
      <c r="I31" s="36"/>
      <c r="J31" s="127"/>
      <c r="K31" s="127"/>
      <c r="L31" s="127"/>
      <c r="M31" s="36"/>
      <c r="N31" s="36"/>
      <c r="O31" s="406"/>
      <c r="P31" s="128"/>
    </row>
    <row r="32" spans="2:16" ht="30.75" customHeight="1" thickBot="1">
      <c r="B32" s="431" t="s">
        <v>4</v>
      </c>
      <c r="C32" s="1037" t="s">
        <v>5</v>
      </c>
      <c r="D32" s="872"/>
      <c r="E32" s="872"/>
      <c r="F32" s="872"/>
      <c r="G32" s="872"/>
      <c r="H32" s="872"/>
      <c r="I32" s="872"/>
      <c r="J32" s="872"/>
      <c r="K32" s="872"/>
      <c r="L32" s="872"/>
      <c r="M32" s="872"/>
      <c r="N32" s="872"/>
      <c r="O32" s="873"/>
      <c r="P32" s="1106" t="s">
        <v>312</v>
      </c>
    </row>
    <row r="33" spans="2:16" ht="188.25" customHeight="1" thickBot="1">
      <c r="B33" s="432" t="s">
        <v>682</v>
      </c>
      <c r="C33" s="1112" t="s">
        <v>683</v>
      </c>
      <c r="D33" s="1113"/>
      <c r="E33" s="1113"/>
      <c r="F33" s="1113"/>
      <c r="G33" s="1113"/>
      <c r="H33" s="1113"/>
      <c r="I33" s="1113"/>
      <c r="J33" s="1113"/>
      <c r="K33" s="1113"/>
      <c r="L33" s="1113"/>
      <c r="M33" s="1113"/>
      <c r="N33" s="1113"/>
      <c r="O33" s="1114"/>
      <c r="P33" s="1107"/>
    </row>
    <row r="34" spans="2:16" ht="188.25" customHeight="1" thickBot="1">
      <c r="B34" s="432" t="s">
        <v>684</v>
      </c>
      <c r="C34" s="1112" t="s">
        <v>685</v>
      </c>
      <c r="D34" s="1113"/>
      <c r="E34" s="1113"/>
      <c r="F34" s="1113"/>
      <c r="G34" s="1113"/>
      <c r="H34" s="1113"/>
      <c r="I34" s="1113"/>
      <c r="J34" s="1113"/>
      <c r="K34" s="1113"/>
      <c r="L34" s="1113"/>
      <c r="M34" s="1113"/>
      <c r="N34" s="1113"/>
      <c r="O34" s="1114"/>
      <c r="P34" s="1108"/>
    </row>
    <row r="35" spans="2:16" ht="188.25" customHeight="1" thickBot="1">
      <c r="B35" s="433" t="s">
        <v>726</v>
      </c>
      <c r="C35" s="1109" t="s">
        <v>727</v>
      </c>
      <c r="D35" s="1110"/>
      <c r="E35" s="1110"/>
      <c r="F35" s="1110"/>
      <c r="G35" s="1110"/>
      <c r="H35" s="1110"/>
      <c r="I35" s="1110"/>
      <c r="J35" s="1110"/>
      <c r="K35" s="1110"/>
      <c r="L35" s="1110"/>
      <c r="M35" s="1110"/>
      <c r="N35" s="1110"/>
      <c r="O35" s="1111"/>
      <c r="P35" s="42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29" activePane="bottomRight" state="frozen"/>
      <selection activeCell="B2" sqref="B2:G2"/>
      <selection pane="topRight" activeCell="B2" sqref="B2:G2"/>
      <selection pane="bottomLeft" activeCell="B2" sqref="B2:G2"/>
      <selection pane="bottomRight" activeCell="J31" sqref="J3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251</v>
      </c>
      <c r="C1" s="295"/>
      <c r="D1" s="295"/>
      <c r="E1" s="295"/>
      <c r="F1" s="295"/>
      <c r="G1" s="295"/>
      <c r="H1" s="295"/>
      <c r="I1" s="295"/>
      <c r="J1" s="295"/>
      <c r="K1" s="295"/>
      <c r="L1" s="295"/>
      <c r="M1" s="295"/>
      <c r="N1" s="295"/>
      <c r="O1" s="296"/>
      <c r="P1" s="130" t="s">
        <v>207</v>
      </c>
    </row>
    <row r="2" spans="1:16" ht="20.25" customHeight="1" thickBot="1">
      <c r="A2" s="5"/>
      <c r="B2" s="323" t="s">
        <v>649</v>
      </c>
      <c r="C2" s="324">
        <v>1</v>
      </c>
      <c r="D2" s="324">
        <v>2</v>
      </c>
      <c r="E2" s="324">
        <v>3</v>
      </c>
      <c r="F2" s="324">
        <v>4</v>
      </c>
      <c r="G2" s="325">
        <v>5</v>
      </c>
      <c r="H2" s="325">
        <v>6</v>
      </c>
      <c r="I2" s="325">
        <v>7</v>
      </c>
      <c r="J2" s="325">
        <v>8</v>
      </c>
      <c r="K2" s="325">
        <v>9</v>
      </c>
      <c r="L2" s="325">
        <v>10</v>
      </c>
      <c r="M2" s="325">
        <v>11</v>
      </c>
      <c r="N2" s="325">
        <v>12</v>
      </c>
      <c r="O2" s="326" t="s">
        <v>106</v>
      </c>
      <c r="P2" s="129" t="s">
        <v>288</v>
      </c>
    </row>
    <row r="3" spans="1:16" ht="24.75" customHeight="1" thickBot="1">
      <c r="A3" s="5"/>
      <c r="B3" s="312" t="s">
        <v>315</v>
      </c>
      <c r="C3" s="327"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525</v>
      </c>
    </row>
    <row r="4" spans="1:16" ht="28.5" customHeight="1" thickBot="1">
      <c r="A4" s="5"/>
      <c r="B4" s="18" t="s">
        <v>133</v>
      </c>
      <c r="C4" s="320"/>
      <c r="D4" s="320"/>
      <c r="E4" s="320"/>
      <c r="F4" s="320"/>
      <c r="G4" s="321"/>
      <c r="H4" s="321"/>
      <c r="I4" s="321"/>
      <c r="J4" s="321"/>
      <c r="K4" s="321"/>
      <c r="L4" s="321"/>
      <c r="M4" s="321"/>
      <c r="N4" s="321"/>
      <c r="O4" s="322"/>
      <c r="P4" s="1118"/>
    </row>
    <row r="5" spans="1:16" ht="27.75" customHeight="1">
      <c r="A5" s="5"/>
      <c r="B5" s="592" t="s">
        <v>134</v>
      </c>
      <c r="C5" s="603"/>
      <c r="D5" s="298">
        <f t="shared" ref="D5:E5" si="0">C71</f>
        <v>0</v>
      </c>
      <c r="E5" s="298">
        <f t="shared" si="0"/>
        <v>0</v>
      </c>
      <c r="F5" s="298">
        <f t="shared" ref="F5" si="1">E71</f>
        <v>0</v>
      </c>
      <c r="G5" s="298">
        <f t="shared" ref="G5" si="2">F71</f>
        <v>0</v>
      </c>
      <c r="H5" s="298">
        <f t="shared" ref="H5" si="3">G71</f>
        <v>0</v>
      </c>
      <c r="I5" s="298">
        <f t="shared" ref="I5" si="4">H71</f>
        <v>926167</v>
      </c>
      <c r="J5" s="298">
        <f t="shared" ref="J5" si="5">I71</f>
        <v>680667</v>
      </c>
      <c r="K5" s="298">
        <f t="shared" ref="K5" si="6">J71</f>
        <v>500167</v>
      </c>
      <c r="L5" s="298">
        <f t="shared" ref="L5" si="7">K71</f>
        <v>190000</v>
      </c>
      <c r="M5" s="298">
        <f t="shared" ref="M5" si="8">L71</f>
        <v>129500</v>
      </c>
      <c r="N5" s="298">
        <f t="shared" ref="N5" si="9">M71</f>
        <v>69000</v>
      </c>
      <c r="O5" s="543"/>
      <c r="P5" s="745" t="s">
        <v>509</v>
      </c>
    </row>
    <row r="6" spans="1:16" ht="27" customHeight="1">
      <c r="A6" s="5"/>
      <c r="B6" s="593" t="s">
        <v>135</v>
      </c>
      <c r="C6" s="585"/>
      <c r="D6" s="297"/>
      <c r="E6" s="297"/>
      <c r="F6" s="297"/>
      <c r="G6" s="297"/>
      <c r="H6" s="297"/>
      <c r="I6" s="297"/>
      <c r="J6" s="297"/>
      <c r="K6" s="303">
        <v>50000</v>
      </c>
      <c r="L6" s="303">
        <v>200000</v>
      </c>
      <c r="M6" s="303">
        <v>200000</v>
      </c>
      <c r="N6" s="303">
        <v>200000</v>
      </c>
      <c r="O6" s="300">
        <f>SUM(C6:N6)</f>
        <v>650000</v>
      </c>
      <c r="P6" s="746"/>
    </row>
    <row r="7" spans="1:16" ht="32.25" customHeight="1">
      <c r="A7" s="5"/>
      <c r="B7" s="499" t="s">
        <v>136</v>
      </c>
      <c r="C7" s="585"/>
      <c r="D7" s="297"/>
      <c r="E7" s="297"/>
      <c r="F7" s="297"/>
      <c r="G7" s="297"/>
      <c r="H7" s="297"/>
      <c r="I7" s="297"/>
      <c r="J7" s="297"/>
      <c r="K7" s="303"/>
      <c r="L7" s="303"/>
      <c r="M7" s="303"/>
      <c r="N7" s="303"/>
      <c r="O7" s="300">
        <f t="shared" ref="O7:O11" si="10">SUM(C7:N7)</f>
        <v>0</v>
      </c>
      <c r="P7" s="746"/>
    </row>
    <row r="8" spans="1:16" ht="32.25" customHeight="1">
      <c r="A8" s="5"/>
      <c r="B8" s="499" t="s">
        <v>137</v>
      </c>
      <c r="C8" s="585"/>
      <c r="D8" s="297"/>
      <c r="E8" s="297"/>
      <c r="F8" s="297"/>
      <c r="G8" s="297"/>
      <c r="H8" s="297">
        <v>1500000</v>
      </c>
      <c r="I8" s="297"/>
      <c r="J8" s="297"/>
      <c r="K8" s="303"/>
      <c r="L8" s="303"/>
      <c r="M8" s="303"/>
      <c r="N8" s="303"/>
      <c r="O8" s="300">
        <f t="shared" si="10"/>
        <v>1500000</v>
      </c>
      <c r="P8" s="746"/>
    </row>
    <row r="9" spans="1:16" ht="32.25" customHeight="1">
      <c r="A9" s="5"/>
      <c r="B9" s="499" t="s">
        <v>138</v>
      </c>
      <c r="C9" s="585"/>
      <c r="D9" s="297"/>
      <c r="E9" s="297"/>
      <c r="F9" s="297"/>
      <c r="G9" s="297"/>
      <c r="H9" s="297"/>
      <c r="I9" s="297"/>
      <c r="J9" s="297"/>
      <c r="K9" s="303"/>
      <c r="L9" s="303"/>
      <c r="M9" s="303"/>
      <c r="N9" s="303"/>
      <c r="O9" s="300">
        <f t="shared" si="10"/>
        <v>0</v>
      </c>
      <c r="P9" s="746"/>
    </row>
    <row r="10" spans="1:16" ht="32.25" customHeight="1">
      <c r="A10" s="5"/>
      <c r="B10" s="627" t="s">
        <v>737</v>
      </c>
      <c r="C10" s="585"/>
      <c r="D10" s="297"/>
      <c r="E10" s="297"/>
      <c r="F10" s="297"/>
      <c r="G10" s="297"/>
      <c r="H10" s="297">
        <v>333333</v>
      </c>
      <c r="I10" s="297"/>
      <c r="J10" s="297">
        <v>850000</v>
      </c>
      <c r="K10" s="303"/>
      <c r="L10" s="303"/>
      <c r="M10" s="303"/>
      <c r="N10" s="303"/>
      <c r="O10" s="300">
        <f t="shared" si="10"/>
        <v>1183333</v>
      </c>
      <c r="P10" s="746"/>
    </row>
    <row r="11" spans="1:16" ht="32.25" customHeight="1" thickBot="1">
      <c r="A11" s="5"/>
      <c r="B11" s="593" t="s">
        <v>140</v>
      </c>
      <c r="C11" s="606"/>
      <c r="D11" s="301"/>
      <c r="E11" s="301"/>
      <c r="F11" s="301"/>
      <c r="G11" s="301"/>
      <c r="H11" s="301"/>
      <c r="I11" s="301"/>
      <c r="J11" s="301"/>
      <c r="K11" s="301"/>
      <c r="L11" s="301"/>
      <c r="M11" s="301"/>
      <c r="N11" s="301"/>
      <c r="O11" s="302">
        <f t="shared" si="10"/>
        <v>0</v>
      </c>
      <c r="P11" s="746"/>
    </row>
    <row r="12" spans="1:16" ht="32.25" customHeight="1" thickBot="1">
      <c r="A12" s="5"/>
      <c r="B12" s="594" t="s">
        <v>141</v>
      </c>
      <c r="C12" s="605">
        <f>SUM(C6:C11)</f>
        <v>0</v>
      </c>
      <c r="D12" s="309">
        <f t="shared" ref="D12:N12" si="11">SUM(D6:D11)</f>
        <v>0</v>
      </c>
      <c r="E12" s="309">
        <f t="shared" si="11"/>
        <v>0</v>
      </c>
      <c r="F12" s="309">
        <f t="shared" si="11"/>
        <v>0</v>
      </c>
      <c r="G12" s="309">
        <f t="shared" si="11"/>
        <v>0</v>
      </c>
      <c r="H12" s="309">
        <f t="shared" si="11"/>
        <v>1833333</v>
      </c>
      <c r="I12" s="309">
        <f t="shared" si="11"/>
        <v>0</v>
      </c>
      <c r="J12" s="309">
        <f t="shared" si="11"/>
        <v>850000</v>
      </c>
      <c r="K12" s="309">
        <f t="shared" si="11"/>
        <v>50000</v>
      </c>
      <c r="L12" s="309">
        <f t="shared" si="11"/>
        <v>200000</v>
      </c>
      <c r="M12" s="309">
        <f t="shared" si="11"/>
        <v>200000</v>
      </c>
      <c r="N12" s="309">
        <f t="shared" si="11"/>
        <v>200000</v>
      </c>
      <c r="O12" s="310">
        <f t="shared" ref="O12" si="12">SUM(C12:N12)</f>
        <v>3333333</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315" t="s">
        <v>142</v>
      </c>
      <c r="C14" s="315"/>
      <c r="D14" s="316"/>
      <c r="E14" s="316"/>
      <c r="F14" s="316"/>
      <c r="G14" s="317"/>
      <c r="H14" s="317"/>
      <c r="I14" s="317"/>
      <c r="J14" s="317"/>
      <c r="K14" s="317"/>
      <c r="L14" s="317"/>
      <c r="M14" s="317"/>
      <c r="N14" s="317"/>
      <c r="O14" s="318"/>
      <c r="P14" s="746"/>
    </row>
    <row r="15" spans="1:16" ht="32.25" customHeight="1" thickBot="1">
      <c r="A15" s="5"/>
      <c r="B15" s="596" t="s">
        <v>473</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837166</v>
      </c>
      <c r="I15" s="610">
        <f t="shared" si="13"/>
        <v>180500</v>
      </c>
      <c r="J15" s="610">
        <f t="shared" si="13"/>
        <v>965500</v>
      </c>
      <c r="K15" s="610">
        <f t="shared" si="13"/>
        <v>267167</v>
      </c>
      <c r="L15" s="610">
        <f t="shared" si="13"/>
        <v>180500</v>
      </c>
      <c r="M15" s="610">
        <f t="shared" si="13"/>
        <v>180500</v>
      </c>
      <c r="N15" s="610">
        <f t="shared" si="13"/>
        <v>180500</v>
      </c>
      <c r="O15" s="611">
        <f t="shared" ref="O15:O70" si="14">SUM(C15:N15)</f>
        <v>2791833</v>
      </c>
      <c r="P15" s="746"/>
    </row>
    <row r="16" spans="1:16" ht="39" customHeight="1" thickBot="1">
      <c r="A16" s="5"/>
      <c r="B16" s="591" t="s">
        <v>500</v>
      </c>
      <c r="C16" s="605">
        <f>C15*0.9</f>
        <v>0</v>
      </c>
      <c r="D16" s="309">
        <f t="shared" ref="D16:N16" si="15">D15*0.9</f>
        <v>0</v>
      </c>
      <c r="E16" s="309">
        <f t="shared" si="15"/>
        <v>0</v>
      </c>
      <c r="F16" s="309">
        <f t="shared" si="15"/>
        <v>0</v>
      </c>
      <c r="G16" s="309">
        <f t="shared" si="15"/>
        <v>0</v>
      </c>
      <c r="H16" s="309">
        <f t="shared" si="15"/>
        <v>753449.4</v>
      </c>
      <c r="I16" s="309">
        <f t="shared" si="15"/>
        <v>162450</v>
      </c>
      <c r="J16" s="309">
        <f t="shared" si="15"/>
        <v>868950</v>
      </c>
      <c r="K16" s="309">
        <f t="shared" si="15"/>
        <v>240450.30000000002</v>
      </c>
      <c r="L16" s="309">
        <f t="shared" si="15"/>
        <v>162450</v>
      </c>
      <c r="M16" s="309">
        <f t="shared" si="15"/>
        <v>162450</v>
      </c>
      <c r="N16" s="309">
        <f t="shared" si="15"/>
        <v>162450</v>
      </c>
      <c r="O16" s="310">
        <f t="shared" si="14"/>
        <v>2512649.7000000002</v>
      </c>
      <c r="P16" s="746"/>
    </row>
    <row r="17" spans="1:16" ht="48.95" customHeight="1" thickBot="1">
      <c r="A17" s="5"/>
      <c r="B17" s="628" t="s">
        <v>474</v>
      </c>
      <c r="C17" s="607">
        <f>SUM(C18:C19)</f>
        <v>0</v>
      </c>
      <c r="D17" s="307">
        <f t="shared" ref="D17:N17" si="16">SUM(D18:D19)</f>
        <v>0</v>
      </c>
      <c r="E17" s="307">
        <f t="shared" si="16"/>
        <v>0</v>
      </c>
      <c r="F17" s="307">
        <f t="shared" si="16"/>
        <v>0</v>
      </c>
      <c r="G17" s="307">
        <f t="shared" si="16"/>
        <v>0</v>
      </c>
      <c r="H17" s="307">
        <f t="shared" si="16"/>
        <v>209046</v>
      </c>
      <c r="I17" s="307">
        <f t="shared" si="16"/>
        <v>0</v>
      </c>
      <c r="J17" s="307">
        <f t="shared" si="16"/>
        <v>0</v>
      </c>
      <c r="K17" s="307">
        <f t="shared" si="16"/>
        <v>0</v>
      </c>
      <c r="L17" s="307">
        <f t="shared" si="16"/>
        <v>0</v>
      </c>
      <c r="M17" s="307">
        <f t="shared" si="16"/>
        <v>0</v>
      </c>
      <c r="N17" s="307">
        <f t="shared" si="16"/>
        <v>0</v>
      </c>
      <c r="O17" s="485">
        <f t="shared" si="14"/>
        <v>209046</v>
      </c>
      <c r="P17" s="747"/>
    </row>
    <row r="18" spans="1:16" ht="48.95" customHeight="1">
      <c r="A18" s="5"/>
      <c r="B18" s="629" t="s">
        <v>778</v>
      </c>
      <c r="C18" s="585"/>
      <c r="D18" s="297"/>
      <c r="E18" s="297"/>
      <c r="F18" s="297"/>
      <c r="G18" s="297"/>
      <c r="H18" s="297">
        <v>209046</v>
      </c>
      <c r="I18" s="297"/>
      <c r="J18" s="297"/>
      <c r="K18" s="297"/>
      <c r="L18" s="297"/>
      <c r="M18" s="297"/>
      <c r="N18" s="297"/>
      <c r="O18" s="486">
        <f t="shared" si="14"/>
        <v>209046</v>
      </c>
      <c r="P18" s="304" t="s">
        <v>520</v>
      </c>
    </row>
    <row r="19" spans="1:16" ht="48.95" customHeight="1">
      <c r="A19" s="5"/>
      <c r="B19" s="629" t="s">
        <v>149</v>
      </c>
      <c r="C19" s="585"/>
      <c r="D19" s="297"/>
      <c r="E19" s="297"/>
      <c r="F19" s="297"/>
      <c r="G19" s="297"/>
      <c r="H19" s="297"/>
      <c r="I19" s="297"/>
      <c r="J19" s="297"/>
      <c r="K19" s="297"/>
      <c r="L19" s="297"/>
      <c r="M19" s="297"/>
      <c r="N19" s="297"/>
      <c r="O19" s="486">
        <f t="shared" si="14"/>
        <v>0</v>
      </c>
      <c r="P19" s="304" t="s">
        <v>521</v>
      </c>
    </row>
    <row r="20" spans="1:16" ht="69.75" customHeight="1">
      <c r="A20" s="5"/>
      <c r="B20" s="628" t="s">
        <v>476</v>
      </c>
      <c r="C20" s="585">
        <f>SUM(C21:C22)</f>
        <v>0</v>
      </c>
      <c r="D20" s="297">
        <f t="shared" ref="D20:N20" si="17">SUM(D21:D22)</f>
        <v>0</v>
      </c>
      <c r="E20" s="297">
        <f t="shared" si="17"/>
        <v>0</v>
      </c>
      <c r="F20" s="297">
        <f t="shared" si="17"/>
        <v>0</v>
      </c>
      <c r="G20" s="297">
        <f t="shared" si="17"/>
        <v>0</v>
      </c>
      <c r="H20" s="297">
        <f t="shared" si="17"/>
        <v>180500</v>
      </c>
      <c r="I20" s="297">
        <f t="shared" si="17"/>
        <v>180500</v>
      </c>
      <c r="J20" s="297">
        <f t="shared" si="17"/>
        <v>180500</v>
      </c>
      <c r="K20" s="297">
        <f t="shared" si="17"/>
        <v>180500</v>
      </c>
      <c r="L20" s="297">
        <f t="shared" si="17"/>
        <v>180500</v>
      </c>
      <c r="M20" s="297">
        <f t="shared" si="17"/>
        <v>180500</v>
      </c>
      <c r="N20" s="297">
        <f t="shared" si="17"/>
        <v>180500</v>
      </c>
      <c r="O20" s="486">
        <f t="shared" si="14"/>
        <v>1263500</v>
      </c>
      <c r="P20" s="1125" t="s">
        <v>522</v>
      </c>
    </row>
    <row r="21" spans="1:16" ht="48.95" customHeight="1">
      <c r="A21" s="5"/>
      <c r="B21" s="629" t="s">
        <v>477</v>
      </c>
      <c r="C21" s="585"/>
      <c r="D21" s="297"/>
      <c r="E21" s="297"/>
      <c r="F21" s="297"/>
      <c r="G21" s="297"/>
      <c r="H21" s="297">
        <v>180500</v>
      </c>
      <c r="I21" s="297">
        <v>180500</v>
      </c>
      <c r="J21" s="297">
        <v>180500</v>
      </c>
      <c r="K21" s="297">
        <v>180500</v>
      </c>
      <c r="L21" s="297">
        <v>180500</v>
      </c>
      <c r="M21" s="297">
        <v>180500</v>
      </c>
      <c r="N21" s="297">
        <v>180500</v>
      </c>
      <c r="O21" s="486">
        <f t="shared" si="14"/>
        <v>1263500</v>
      </c>
      <c r="P21" s="1125"/>
    </row>
    <row r="22" spans="1:16" ht="48.95" customHeight="1">
      <c r="A22" s="5"/>
      <c r="B22" s="629" t="s">
        <v>478</v>
      </c>
      <c r="C22" s="585"/>
      <c r="D22" s="297"/>
      <c r="E22" s="297"/>
      <c r="F22" s="297"/>
      <c r="G22" s="297"/>
      <c r="H22" s="297"/>
      <c r="I22" s="297"/>
      <c r="J22" s="297"/>
      <c r="K22" s="297"/>
      <c r="L22" s="297"/>
      <c r="M22" s="297"/>
      <c r="N22" s="297"/>
      <c r="O22" s="486">
        <f t="shared" si="14"/>
        <v>0</v>
      </c>
      <c r="P22" s="1125"/>
    </row>
    <row r="23" spans="1:16" ht="97.5" customHeight="1">
      <c r="A23" s="5"/>
      <c r="B23" s="628" t="s">
        <v>479</v>
      </c>
      <c r="C23" s="585"/>
      <c r="D23" s="297"/>
      <c r="E23" s="297"/>
      <c r="F23" s="297"/>
      <c r="G23" s="297"/>
      <c r="H23" s="297">
        <v>7620</v>
      </c>
      <c r="I23" s="297"/>
      <c r="J23" s="297"/>
      <c r="K23" s="297"/>
      <c r="L23" s="297"/>
      <c r="M23" s="297"/>
      <c r="N23" s="297"/>
      <c r="O23" s="486">
        <f t="shared" si="14"/>
        <v>7620</v>
      </c>
      <c r="P23" s="1125"/>
    </row>
    <row r="24" spans="1:16" ht="48.95" customHeight="1">
      <c r="A24" s="5"/>
      <c r="B24" s="628" t="s">
        <v>480</v>
      </c>
      <c r="C24" s="585">
        <f>SUM(C25:C26)</f>
        <v>0</v>
      </c>
      <c r="D24" s="297">
        <f t="shared" ref="D24:N24" si="18">SUM(D25:D26)</f>
        <v>0</v>
      </c>
      <c r="E24" s="297">
        <f t="shared" si="18"/>
        <v>0</v>
      </c>
      <c r="F24" s="297">
        <f t="shared" si="18"/>
        <v>0</v>
      </c>
      <c r="G24" s="297">
        <f t="shared" si="18"/>
        <v>0</v>
      </c>
      <c r="H24" s="297">
        <f t="shared" si="18"/>
        <v>190000</v>
      </c>
      <c r="I24" s="297">
        <f t="shared" si="18"/>
        <v>0</v>
      </c>
      <c r="J24" s="297">
        <f t="shared" si="18"/>
        <v>0</v>
      </c>
      <c r="K24" s="297">
        <f t="shared" si="18"/>
        <v>0</v>
      </c>
      <c r="L24" s="297">
        <f t="shared" si="18"/>
        <v>0</v>
      </c>
      <c r="M24" s="297">
        <f t="shared" si="18"/>
        <v>0</v>
      </c>
      <c r="N24" s="297">
        <f t="shared" si="18"/>
        <v>0</v>
      </c>
      <c r="O24" s="486">
        <f t="shared" si="14"/>
        <v>190000</v>
      </c>
      <c r="P24" s="304"/>
    </row>
    <row r="25" spans="1:16" ht="48.95" customHeight="1">
      <c r="A25" s="5"/>
      <c r="B25" s="629" t="s">
        <v>481</v>
      </c>
      <c r="C25" s="585"/>
      <c r="D25" s="297"/>
      <c r="E25" s="297"/>
      <c r="F25" s="297"/>
      <c r="G25" s="297"/>
      <c r="H25" s="297">
        <v>95000</v>
      </c>
      <c r="I25" s="297"/>
      <c r="J25" s="297"/>
      <c r="K25" s="297"/>
      <c r="L25" s="297"/>
      <c r="M25" s="297"/>
      <c r="N25" s="297"/>
      <c r="O25" s="486">
        <f t="shared" si="14"/>
        <v>95000</v>
      </c>
      <c r="P25" s="304" t="s">
        <v>523</v>
      </c>
    </row>
    <row r="26" spans="1:16" ht="48.95" customHeight="1">
      <c r="A26" s="5"/>
      <c r="B26" s="629" t="s">
        <v>482</v>
      </c>
      <c r="C26" s="585"/>
      <c r="D26" s="297"/>
      <c r="E26" s="297"/>
      <c r="F26" s="297"/>
      <c r="G26" s="297"/>
      <c r="H26" s="297">
        <v>95000</v>
      </c>
      <c r="I26" s="297"/>
      <c r="J26" s="297"/>
      <c r="K26" s="297"/>
      <c r="L26" s="297"/>
      <c r="M26" s="297"/>
      <c r="N26" s="297"/>
      <c r="O26" s="486">
        <f t="shared" si="14"/>
        <v>95000</v>
      </c>
      <c r="P26" s="304" t="s">
        <v>510</v>
      </c>
    </row>
    <row r="27" spans="1:16" ht="69.75" customHeight="1">
      <c r="A27" s="5"/>
      <c r="B27" s="628" t="s">
        <v>483</v>
      </c>
      <c r="C27" s="585"/>
      <c r="D27" s="297"/>
      <c r="E27" s="297"/>
      <c r="F27" s="297"/>
      <c r="G27" s="297"/>
      <c r="H27" s="297"/>
      <c r="I27" s="297"/>
      <c r="J27" s="297"/>
      <c r="K27" s="297"/>
      <c r="L27" s="297"/>
      <c r="M27" s="297"/>
      <c r="N27" s="297"/>
      <c r="O27" s="486">
        <f t="shared" si="14"/>
        <v>0</v>
      </c>
      <c r="P27" s="304"/>
    </row>
    <row r="28" spans="1:16" ht="78.75" customHeight="1">
      <c r="A28" s="5"/>
      <c r="B28" s="628" t="s">
        <v>484</v>
      </c>
      <c r="C28" s="585"/>
      <c r="D28" s="297"/>
      <c r="E28" s="297"/>
      <c r="F28" s="297"/>
      <c r="G28" s="297"/>
      <c r="H28" s="297"/>
      <c r="I28" s="297"/>
      <c r="J28" s="297"/>
      <c r="K28" s="297"/>
      <c r="L28" s="297"/>
      <c r="M28" s="297"/>
      <c r="N28" s="297"/>
      <c r="O28" s="486">
        <f t="shared" si="14"/>
        <v>0</v>
      </c>
      <c r="P28" s="304"/>
    </row>
    <row r="29" spans="1:16" ht="48.95" customHeight="1">
      <c r="A29" s="5"/>
      <c r="B29" s="630" t="s">
        <v>485</v>
      </c>
      <c r="C29" s="585">
        <f>SUM(C30:C31)</f>
        <v>0</v>
      </c>
      <c r="D29" s="297">
        <f t="shared" ref="D29:N29" si="19">SUM(D30:D31)</f>
        <v>0</v>
      </c>
      <c r="E29" s="297">
        <f t="shared" si="19"/>
        <v>0</v>
      </c>
      <c r="F29" s="297">
        <f t="shared" si="19"/>
        <v>0</v>
      </c>
      <c r="G29" s="297">
        <f t="shared" si="19"/>
        <v>0</v>
      </c>
      <c r="H29" s="297">
        <f t="shared" si="19"/>
        <v>250000</v>
      </c>
      <c r="I29" s="297">
        <f t="shared" si="19"/>
        <v>0</v>
      </c>
      <c r="J29" s="297">
        <f t="shared" si="19"/>
        <v>700000</v>
      </c>
      <c r="K29" s="297">
        <f t="shared" si="19"/>
        <v>0</v>
      </c>
      <c r="L29" s="297">
        <f t="shared" si="19"/>
        <v>0</v>
      </c>
      <c r="M29" s="297">
        <f t="shared" si="19"/>
        <v>0</v>
      </c>
      <c r="N29" s="297">
        <f t="shared" si="19"/>
        <v>0</v>
      </c>
      <c r="O29" s="486">
        <f t="shared" si="14"/>
        <v>950000</v>
      </c>
      <c r="P29" s="1125" t="s">
        <v>524</v>
      </c>
    </row>
    <row r="30" spans="1:16" ht="48.95" customHeight="1">
      <c r="A30" s="5"/>
      <c r="B30" s="629" t="s">
        <v>486</v>
      </c>
      <c r="C30" s="585"/>
      <c r="D30" s="297"/>
      <c r="E30" s="297"/>
      <c r="F30" s="297"/>
      <c r="G30" s="297"/>
      <c r="H30" s="297">
        <v>250000</v>
      </c>
      <c r="I30" s="297"/>
      <c r="J30" s="297"/>
      <c r="K30" s="297"/>
      <c r="L30" s="297"/>
      <c r="M30" s="297"/>
      <c r="N30" s="297"/>
      <c r="O30" s="486">
        <f t="shared" si="14"/>
        <v>250000</v>
      </c>
      <c r="P30" s="1125"/>
    </row>
    <row r="31" spans="1:16" ht="48.95" customHeight="1">
      <c r="A31" s="5"/>
      <c r="B31" s="629" t="s">
        <v>487</v>
      </c>
      <c r="C31" s="585"/>
      <c r="D31" s="297"/>
      <c r="E31" s="297"/>
      <c r="F31" s="297"/>
      <c r="G31" s="297"/>
      <c r="H31" s="297"/>
      <c r="I31" s="297"/>
      <c r="J31" s="297">
        <v>700000</v>
      </c>
      <c r="K31" s="297"/>
      <c r="L31" s="297"/>
      <c r="M31" s="297"/>
      <c r="N31" s="297"/>
      <c r="O31" s="486">
        <f t="shared" si="14"/>
        <v>700000</v>
      </c>
      <c r="P31" s="1125"/>
    </row>
    <row r="32" spans="1:16" ht="48.95" customHeight="1">
      <c r="A32" s="5"/>
      <c r="B32" s="630" t="s">
        <v>488</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6">
        <f t="shared" si="14"/>
        <v>0</v>
      </c>
      <c r="P32" s="304" t="s">
        <v>511</v>
      </c>
    </row>
    <row r="33" spans="1:16" ht="48.95" customHeight="1">
      <c r="A33" s="5"/>
      <c r="B33" s="629" t="s">
        <v>489</v>
      </c>
      <c r="C33" s="585"/>
      <c r="D33" s="297"/>
      <c r="E33" s="297"/>
      <c r="F33" s="297"/>
      <c r="G33" s="297"/>
      <c r="H33" s="297"/>
      <c r="I33" s="297"/>
      <c r="J33" s="297"/>
      <c r="K33" s="297"/>
      <c r="L33" s="297"/>
      <c r="M33" s="297"/>
      <c r="N33" s="297"/>
      <c r="O33" s="486">
        <f t="shared" si="14"/>
        <v>0</v>
      </c>
      <c r="P33" s="304"/>
    </row>
    <row r="34" spans="1:16" ht="48.95" customHeight="1">
      <c r="A34" s="5"/>
      <c r="B34" s="629" t="s">
        <v>490</v>
      </c>
      <c r="C34" s="585"/>
      <c r="D34" s="297"/>
      <c r="E34" s="297"/>
      <c r="F34" s="297"/>
      <c r="G34" s="297"/>
      <c r="H34" s="297"/>
      <c r="I34" s="297"/>
      <c r="J34" s="297"/>
      <c r="K34" s="297"/>
      <c r="L34" s="297"/>
      <c r="M34" s="297"/>
      <c r="N34" s="297"/>
      <c r="O34" s="486">
        <f t="shared" si="14"/>
        <v>0</v>
      </c>
      <c r="P34" s="304"/>
    </row>
    <row r="35" spans="1:16" ht="123.75" customHeight="1">
      <c r="A35" s="5"/>
      <c r="B35" s="628" t="s">
        <v>491</v>
      </c>
      <c r="C35" s="585"/>
      <c r="D35" s="297"/>
      <c r="E35" s="297"/>
      <c r="F35" s="297"/>
      <c r="G35" s="297"/>
      <c r="H35" s="297"/>
      <c r="I35" s="297"/>
      <c r="J35" s="297">
        <v>85000</v>
      </c>
      <c r="K35" s="297">
        <v>86667</v>
      </c>
      <c r="L35" s="297"/>
      <c r="M35" s="297"/>
      <c r="N35" s="297"/>
      <c r="O35" s="486">
        <f t="shared" si="14"/>
        <v>171667</v>
      </c>
      <c r="P35" s="304" t="s">
        <v>514</v>
      </c>
    </row>
    <row r="36" spans="1:16" ht="69" customHeight="1">
      <c r="A36" s="5"/>
      <c r="B36" s="628" t="s">
        <v>492</v>
      </c>
      <c r="C36" s="585"/>
      <c r="D36" s="297"/>
      <c r="E36" s="297"/>
      <c r="F36" s="297"/>
      <c r="G36" s="297"/>
      <c r="H36" s="297"/>
      <c r="I36" s="297"/>
      <c r="J36" s="297"/>
      <c r="K36" s="297"/>
      <c r="L36" s="297"/>
      <c r="M36" s="297"/>
      <c r="N36" s="297"/>
      <c r="O36" s="486">
        <f t="shared" si="14"/>
        <v>0</v>
      </c>
      <c r="P36" s="304" t="s">
        <v>512</v>
      </c>
    </row>
    <row r="37" spans="1:16" ht="82.5" customHeight="1">
      <c r="A37" s="5"/>
      <c r="B37" s="628" t="s">
        <v>493</v>
      </c>
      <c r="C37" s="585"/>
      <c r="D37" s="297"/>
      <c r="E37" s="297"/>
      <c r="F37" s="297"/>
      <c r="G37" s="297"/>
      <c r="H37" s="297"/>
      <c r="I37" s="297"/>
      <c r="J37" s="297"/>
      <c r="K37" s="297"/>
      <c r="L37" s="297"/>
      <c r="M37" s="297"/>
      <c r="N37" s="297"/>
      <c r="O37" s="486">
        <f t="shared" si="14"/>
        <v>0</v>
      </c>
      <c r="P37" s="304" t="s">
        <v>513</v>
      </c>
    </row>
    <row r="38" spans="1:16" ht="62.25" customHeight="1">
      <c r="A38" s="5"/>
      <c r="B38" s="628" t="s">
        <v>494</v>
      </c>
      <c r="C38" s="585"/>
      <c r="D38" s="297"/>
      <c r="E38" s="297"/>
      <c r="F38" s="297"/>
      <c r="G38" s="297"/>
      <c r="H38" s="297"/>
      <c r="I38" s="297"/>
      <c r="J38" s="297"/>
      <c r="K38" s="297"/>
      <c r="L38" s="297"/>
      <c r="M38" s="297"/>
      <c r="N38" s="297"/>
      <c r="O38" s="486">
        <f t="shared" si="14"/>
        <v>0</v>
      </c>
      <c r="P38" s="304" t="s">
        <v>515</v>
      </c>
    </row>
    <row r="39" spans="1:16" ht="67.5" customHeight="1">
      <c r="A39" s="5"/>
      <c r="B39" s="628" t="s">
        <v>495</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0</v>
      </c>
      <c r="M39" s="297">
        <f t="shared" si="21"/>
        <v>0</v>
      </c>
      <c r="N39" s="297">
        <f t="shared" si="21"/>
        <v>0</v>
      </c>
      <c r="O39" s="486">
        <f t="shared" si="14"/>
        <v>0</v>
      </c>
      <c r="P39" s="304"/>
    </row>
    <row r="40" spans="1:16" ht="48.95" customHeight="1">
      <c r="A40" s="5"/>
      <c r="B40" s="629" t="s">
        <v>496</v>
      </c>
      <c r="C40" s="585"/>
      <c r="D40" s="297"/>
      <c r="E40" s="297"/>
      <c r="F40" s="297"/>
      <c r="G40" s="297"/>
      <c r="H40" s="297"/>
      <c r="I40" s="297"/>
      <c r="J40" s="297"/>
      <c r="K40" s="297"/>
      <c r="L40" s="297"/>
      <c r="M40" s="297"/>
      <c r="N40" s="297"/>
      <c r="O40" s="486">
        <f t="shared" si="14"/>
        <v>0</v>
      </c>
      <c r="P40" s="304" t="s">
        <v>516</v>
      </c>
    </row>
    <row r="41" spans="1:16" ht="48.95" customHeight="1">
      <c r="A41" s="5"/>
      <c r="B41" s="629" t="s">
        <v>497</v>
      </c>
      <c r="C41" s="585"/>
      <c r="D41" s="297"/>
      <c r="E41" s="297"/>
      <c r="F41" s="297"/>
      <c r="G41" s="297"/>
      <c r="H41" s="297"/>
      <c r="I41" s="297"/>
      <c r="J41" s="297"/>
      <c r="K41" s="297"/>
      <c r="L41" s="297"/>
      <c r="M41" s="297"/>
      <c r="N41" s="297"/>
      <c r="O41" s="486">
        <f t="shared" si="14"/>
        <v>0</v>
      </c>
      <c r="P41" s="304" t="s">
        <v>517</v>
      </c>
    </row>
    <row r="42" spans="1:16" ht="48.95" customHeight="1">
      <c r="A42" s="5"/>
      <c r="B42" s="629" t="s">
        <v>498</v>
      </c>
      <c r="C42" s="585"/>
      <c r="D42" s="297"/>
      <c r="E42" s="297"/>
      <c r="F42" s="297"/>
      <c r="G42" s="297"/>
      <c r="H42" s="297"/>
      <c r="I42" s="297"/>
      <c r="J42" s="297"/>
      <c r="K42" s="297"/>
      <c r="L42" s="297"/>
      <c r="M42" s="297"/>
      <c r="N42" s="297"/>
      <c r="O42" s="486">
        <f t="shared" si="14"/>
        <v>0</v>
      </c>
      <c r="P42" s="304" t="s">
        <v>518</v>
      </c>
    </row>
    <row r="43" spans="1:16" ht="48.95" customHeight="1">
      <c r="A43" s="5"/>
      <c r="B43" s="629" t="s">
        <v>499</v>
      </c>
      <c r="C43" s="585"/>
      <c r="D43" s="297"/>
      <c r="E43" s="297"/>
      <c r="F43" s="297"/>
      <c r="G43" s="297"/>
      <c r="H43" s="297"/>
      <c r="I43" s="297"/>
      <c r="J43" s="297"/>
      <c r="K43" s="297"/>
      <c r="L43" s="297"/>
      <c r="M43" s="297"/>
      <c r="N43" s="297"/>
      <c r="O43" s="486">
        <f t="shared" si="14"/>
        <v>0</v>
      </c>
      <c r="P43" s="304" t="s">
        <v>519</v>
      </c>
    </row>
    <row r="44" spans="1:16" ht="48.95" customHeight="1" thickBot="1">
      <c r="A44" s="5"/>
      <c r="B44" s="628" t="s">
        <v>152</v>
      </c>
      <c r="C44" s="585"/>
      <c r="D44" s="297"/>
      <c r="E44" s="297"/>
      <c r="F44" s="297"/>
      <c r="G44" s="297"/>
      <c r="H44" s="297"/>
      <c r="I44" s="297"/>
      <c r="J44" s="297"/>
      <c r="K44" s="297"/>
      <c r="L44" s="297"/>
      <c r="M44" s="297"/>
      <c r="N44" s="297"/>
      <c r="O44" s="486">
        <f t="shared" si="14"/>
        <v>0</v>
      </c>
      <c r="P44" s="497"/>
    </row>
    <row r="45" spans="1:16" ht="27" customHeight="1" thickBot="1">
      <c r="A45" s="5"/>
      <c r="B45" s="554" t="s">
        <v>156</v>
      </c>
      <c r="C45" s="605">
        <f>SUM(C46:C67)</f>
        <v>0</v>
      </c>
      <c r="D45" s="309">
        <f>SUM(D46:D67)</f>
        <v>0</v>
      </c>
      <c r="E45" s="309">
        <f t="shared" ref="E45:N45" si="22">SUM(E46:E67)</f>
        <v>0</v>
      </c>
      <c r="F45" s="309">
        <f>SUM(F46:F67)</f>
        <v>0</v>
      </c>
      <c r="G45" s="309">
        <f t="shared" si="22"/>
        <v>0</v>
      </c>
      <c r="H45" s="309">
        <f>SUM(H46:H67)</f>
        <v>70000</v>
      </c>
      <c r="I45" s="309">
        <f t="shared" si="22"/>
        <v>65000</v>
      </c>
      <c r="J45" s="309">
        <f t="shared" si="22"/>
        <v>65000</v>
      </c>
      <c r="K45" s="309">
        <f t="shared" si="22"/>
        <v>93000</v>
      </c>
      <c r="L45" s="309">
        <f t="shared" si="22"/>
        <v>80000</v>
      </c>
      <c r="M45" s="309">
        <f t="shared" si="22"/>
        <v>80000</v>
      </c>
      <c r="N45" s="309">
        <f t="shared" si="22"/>
        <v>80000</v>
      </c>
      <c r="O45" s="310">
        <f t="shared" si="14"/>
        <v>533000</v>
      </c>
      <c r="P45" s="1041" t="s">
        <v>502</v>
      </c>
    </row>
    <row r="46" spans="1:16" ht="26.25" customHeight="1">
      <c r="A46" s="5"/>
      <c r="B46" s="487" t="s">
        <v>146</v>
      </c>
      <c r="C46" s="607"/>
      <c r="D46" s="307"/>
      <c r="E46" s="307"/>
      <c r="F46" s="307"/>
      <c r="G46" s="307"/>
      <c r="H46" s="307"/>
      <c r="I46" s="307"/>
      <c r="J46" s="307"/>
      <c r="K46" s="307"/>
      <c r="L46" s="307"/>
      <c r="M46" s="307"/>
      <c r="N46" s="307"/>
      <c r="O46" s="485">
        <f t="shared" si="14"/>
        <v>0</v>
      </c>
      <c r="P46" s="1042"/>
    </row>
    <row r="47" spans="1:16" ht="22.5" customHeight="1">
      <c r="A47" s="5"/>
      <c r="B47" s="488" t="s">
        <v>153</v>
      </c>
      <c r="C47" s="607"/>
      <c r="D47" s="307"/>
      <c r="E47" s="307"/>
      <c r="F47" s="307"/>
      <c r="G47" s="307"/>
      <c r="H47" s="307"/>
      <c r="I47" s="307"/>
      <c r="J47" s="307"/>
      <c r="K47" s="307"/>
      <c r="L47" s="307"/>
      <c r="M47" s="307"/>
      <c r="N47" s="307"/>
      <c r="O47" s="486">
        <f t="shared" si="14"/>
        <v>0</v>
      </c>
      <c r="P47" s="1042"/>
    </row>
    <row r="48" spans="1:16" ht="35.25" customHeight="1">
      <c r="A48" s="5"/>
      <c r="B48" s="488" t="s">
        <v>154</v>
      </c>
      <c r="C48" s="607"/>
      <c r="D48" s="307"/>
      <c r="E48" s="307"/>
      <c r="F48" s="307"/>
      <c r="G48" s="307"/>
      <c r="H48" s="307"/>
      <c r="I48" s="307"/>
      <c r="J48" s="307"/>
      <c r="K48" s="307"/>
      <c r="L48" s="307"/>
      <c r="M48" s="307"/>
      <c r="N48" s="307"/>
      <c r="O48" s="486">
        <f t="shared" si="14"/>
        <v>0</v>
      </c>
      <c r="P48" s="1042"/>
    </row>
    <row r="49" spans="1:16" ht="36" customHeight="1">
      <c r="A49" s="5"/>
      <c r="B49" s="624" t="s">
        <v>779</v>
      </c>
      <c r="C49" s="607"/>
      <c r="D49" s="307"/>
      <c r="E49" s="307"/>
      <c r="F49" s="307"/>
      <c r="G49" s="307"/>
      <c r="H49" s="307"/>
      <c r="I49" s="307"/>
      <c r="J49" s="307"/>
      <c r="K49" s="307">
        <v>5000</v>
      </c>
      <c r="L49" s="307">
        <v>5000</v>
      </c>
      <c r="M49" s="307">
        <v>5000</v>
      </c>
      <c r="N49" s="307">
        <v>5000</v>
      </c>
      <c r="O49" s="486">
        <f t="shared" si="14"/>
        <v>20000</v>
      </c>
      <c r="P49" s="1042"/>
    </row>
    <row r="50" spans="1:16" ht="35.25" customHeight="1">
      <c r="A50" s="5"/>
      <c r="B50" s="488" t="s">
        <v>147</v>
      </c>
      <c r="C50" s="607"/>
      <c r="D50" s="307"/>
      <c r="E50" s="307"/>
      <c r="F50" s="307"/>
      <c r="G50" s="307"/>
      <c r="H50" s="307"/>
      <c r="I50" s="307"/>
      <c r="J50" s="307"/>
      <c r="K50" s="307"/>
      <c r="L50" s="307"/>
      <c r="M50" s="307"/>
      <c r="N50" s="307"/>
      <c r="O50" s="486">
        <f t="shared" si="14"/>
        <v>0</v>
      </c>
      <c r="P50" s="1042"/>
    </row>
    <row r="51" spans="1:16" ht="22.5" customHeight="1">
      <c r="A51" s="5"/>
      <c r="B51" s="488" t="s">
        <v>150</v>
      </c>
      <c r="C51" s="607"/>
      <c r="D51" s="307"/>
      <c r="E51" s="307"/>
      <c r="F51" s="307"/>
      <c r="G51" s="307"/>
      <c r="H51" s="307"/>
      <c r="I51" s="307"/>
      <c r="J51" s="307"/>
      <c r="K51" s="307"/>
      <c r="L51" s="307"/>
      <c r="M51" s="307"/>
      <c r="N51" s="307"/>
      <c r="O51" s="486">
        <f t="shared" si="14"/>
        <v>0</v>
      </c>
      <c r="P51" s="1042"/>
    </row>
    <row r="52" spans="1:16" ht="22.5" customHeight="1">
      <c r="A52" s="5"/>
      <c r="B52" s="488" t="s">
        <v>148</v>
      </c>
      <c r="C52" s="607"/>
      <c r="D52" s="307"/>
      <c r="E52" s="307"/>
      <c r="F52" s="307"/>
      <c r="G52" s="307"/>
      <c r="H52" s="307"/>
      <c r="I52" s="307"/>
      <c r="J52" s="307"/>
      <c r="K52" s="307">
        <v>10000</v>
      </c>
      <c r="L52" s="307">
        <v>10000</v>
      </c>
      <c r="M52" s="307">
        <v>10000</v>
      </c>
      <c r="N52" s="307">
        <v>10000</v>
      </c>
      <c r="O52" s="486">
        <f t="shared" si="14"/>
        <v>40000</v>
      </c>
      <c r="P52" s="1042"/>
    </row>
    <row r="53" spans="1:16" ht="37.5" customHeight="1">
      <c r="A53" s="5"/>
      <c r="B53" s="488" t="s">
        <v>412</v>
      </c>
      <c r="C53" s="607"/>
      <c r="D53" s="307"/>
      <c r="E53" s="307"/>
      <c r="F53" s="307"/>
      <c r="G53" s="307"/>
      <c r="H53" s="307"/>
      <c r="I53" s="307"/>
      <c r="J53" s="307"/>
      <c r="K53" s="307"/>
      <c r="L53" s="307"/>
      <c r="M53" s="307"/>
      <c r="N53" s="307"/>
      <c r="O53" s="486">
        <f t="shared" si="14"/>
        <v>0</v>
      </c>
      <c r="P53" s="1042"/>
    </row>
    <row r="54" spans="1:16" ht="50.25" customHeight="1">
      <c r="A54" s="5"/>
      <c r="B54" s="488" t="s">
        <v>151</v>
      </c>
      <c r="C54" s="607"/>
      <c r="D54" s="307"/>
      <c r="E54" s="307"/>
      <c r="F54" s="307"/>
      <c r="G54" s="307"/>
      <c r="H54" s="307">
        <v>5000</v>
      </c>
      <c r="I54" s="307">
        <v>5000</v>
      </c>
      <c r="J54" s="307">
        <v>5000</v>
      </c>
      <c r="K54" s="307">
        <v>5000</v>
      </c>
      <c r="L54" s="307">
        <v>5000</v>
      </c>
      <c r="M54" s="307">
        <v>5000</v>
      </c>
      <c r="N54" s="307">
        <v>5000</v>
      </c>
      <c r="O54" s="486">
        <f t="shared" si="14"/>
        <v>35000</v>
      </c>
      <c r="P54" s="1042"/>
    </row>
    <row r="55" spans="1:16" ht="37.5" customHeight="1">
      <c r="A55" s="5"/>
      <c r="B55" s="488" t="s">
        <v>413</v>
      </c>
      <c r="C55" s="607"/>
      <c r="D55" s="307"/>
      <c r="E55" s="307"/>
      <c r="F55" s="307"/>
      <c r="G55" s="307"/>
      <c r="H55" s="307"/>
      <c r="I55" s="307"/>
      <c r="J55" s="307"/>
      <c r="K55" s="307"/>
      <c r="L55" s="307"/>
      <c r="M55" s="307"/>
      <c r="N55" s="307"/>
      <c r="O55" s="486">
        <f t="shared" si="14"/>
        <v>0</v>
      </c>
      <c r="P55" s="1042"/>
    </row>
    <row r="56" spans="1:16" ht="38.25" customHeight="1">
      <c r="A56" s="5"/>
      <c r="B56" s="488" t="s">
        <v>414</v>
      </c>
      <c r="C56" s="607"/>
      <c r="D56" s="307"/>
      <c r="E56" s="307"/>
      <c r="F56" s="307"/>
      <c r="G56" s="307"/>
      <c r="H56" s="307"/>
      <c r="I56" s="307"/>
      <c r="J56" s="307"/>
      <c r="K56" s="307"/>
      <c r="L56" s="307"/>
      <c r="M56" s="307"/>
      <c r="N56" s="307"/>
      <c r="O56" s="486">
        <f t="shared" si="14"/>
        <v>0</v>
      </c>
      <c r="P56" s="1042"/>
    </row>
    <row r="57" spans="1:16" ht="38.25" customHeight="1">
      <c r="A57" s="5"/>
      <c r="B57" s="624" t="s">
        <v>432</v>
      </c>
      <c r="C57" s="607"/>
      <c r="D57" s="307"/>
      <c r="E57" s="307"/>
      <c r="F57" s="307"/>
      <c r="G57" s="307"/>
      <c r="H57" s="307"/>
      <c r="I57" s="307"/>
      <c r="J57" s="307"/>
      <c r="K57" s="307"/>
      <c r="L57" s="307"/>
      <c r="M57" s="307"/>
      <c r="N57" s="307"/>
      <c r="O57" s="486">
        <f t="shared" si="14"/>
        <v>0</v>
      </c>
      <c r="P57" s="1042"/>
    </row>
    <row r="58" spans="1:16" ht="60" customHeight="1">
      <c r="A58" s="5"/>
      <c r="B58" s="624" t="s">
        <v>739</v>
      </c>
      <c r="C58" s="607"/>
      <c r="D58" s="307"/>
      <c r="E58" s="307"/>
      <c r="F58" s="307"/>
      <c r="G58" s="307"/>
      <c r="H58" s="307">
        <v>65000</v>
      </c>
      <c r="I58" s="307">
        <v>60000</v>
      </c>
      <c r="J58" s="307">
        <v>60000</v>
      </c>
      <c r="K58" s="307">
        <v>73000</v>
      </c>
      <c r="L58" s="307">
        <v>60000</v>
      </c>
      <c r="M58" s="307">
        <v>60000</v>
      </c>
      <c r="N58" s="307">
        <v>60000</v>
      </c>
      <c r="O58" s="486">
        <f t="shared" si="14"/>
        <v>438000</v>
      </c>
      <c r="P58" s="1042"/>
    </row>
    <row r="59" spans="1:16" ht="22.5" customHeight="1">
      <c r="A59" s="5"/>
      <c r="B59" s="488" t="s">
        <v>143</v>
      </c>
      <c r="C59" s="607"/>
      <c r="D59" s="307"/>
      <c r="E59" s="307"/>
      <c r="F59" s="307"/>
      <c r="G59" s="307"/>
      <c r="H59" s="307"/>
      <c r="I59" s="307"/>
      <c r="J59" s="307"/>
      <c r="K59" s="307"/>
      <c r="L59" s="307"/>
      <c r="M59" s="307"/>
      <c r="N59" s="307"/>
      <c r="O59" s="486">
        <f t="shared" si="14"/>
        <v>0</v>
      </c>
      <c r="P59" s="1042"/>
    </row>
    <row r="60" spans="1:16" ht="46.5" customHeight="1">
      <c r="A60" s="5"/>
      <c r="B60" s="488" t="s">
        <v>144</v>
      </c>
      <c r="C60" s="607"/>
      <c r="D60" s="307"/>
      <c r="E60" s="307"/>
      <c r="F60" s="307"/>
      <c r="G60" s="307"/>
      <c r="H60" s="307"/>
      <c r="I60" s="307"/>
      <c r="J60" s="307"/>
      <c r="K60" s="307"/>
      <c r="L60" s="307"/>
      <c r="M60" s="307"/>
      <c r="N60" s="307"/>
      <c r="O60" s="486">
        <f t="shared" si="14"/>
        <v>0</v>
      </c>
      <c r="P60" s="1042"/>
    </row>
    <row r="61" spans="1:16" ht="22.5" customHeight="1">
      <c r="A61" s="5"/>
      <c r="B61" s="488" t="s">
        <v>145</v>
      </c>
      <c r="C61" s="607"/>
      <c r="D61" s="307"/>
      <c r="E61" s="307"/>
      <c r="F61" s="307"/>
      <c r="G61" s="307"/>
      <c r="H61" s="307"/>
      <c r="I61" s="307"/>
      <c r="J61" s="307"/>
      <c r="K61" s="307"/>
      <c r="L61" s="307"/>
      <c r="M61" s="307"/>
      <c r="N61" s="307"/>
      <c r="O61" s="486">
        <f t="shared" si="14"/>
        <v>0</v>
      </c>
      <c r="P61" s="1042"/>
    </row>
    <row r="62" spans="1:16" ht="32.25" customHeight="1">
      <c r="A62" s="5"/>
      <c r="B62" s="489" t="s">
        <v>431</v>
      </c>
      <c r="C62" s="607"/>
      <c r="D62" s="307"/>
      <c r="E62" s="307"/>
      <c r="F62" s="307"/>
      <c r="G62" s="307"/>
      <c r="H62" s="307"/>
      <c r="I62" s="307"/>
      <c r="J62" s="307"/>
      <c r="K62" s="307"/>
      <c r="L62" s="307"/>
      <c r="M62" s="307"/>
      <c r="N62" s="307"/>
      <c r="O62" s="486">
        <f t="shared" si="14"/>
        <v>0</v>
      </c>
      <c r="P62" s="304"/>
    </row>
    <row r="63" spans="1:16" ht="22.5" customHeight="1">
      <c r="A63" s="5"/>
      <c r="B63" s="597"/>
      <c r="C63" s="585"/>
      <c r="D63" s="297"/>
      <c r="E63" s="297"/>
      <c r="F63" s="297"/>
      <c r="G63" s="297"/>
      <c r="H63" s="297"/>
      <c r="I63" s="297"/>
      <c r="J63" s="297"/>
      <c r="K63" s="297"/>
      <c r="L63" s="297"/>
      <c r="M63" s="297"/>
      <c r="N63" s="297"/>
      <c r="O63" s="486">
        <f t="shared" si="14"/>
        <v>0</v>
      </c>
      <c r="P63" s="304"/>
    </row>
    <row r="64" spans="1:16" ht="27" customHeight="1">
      <c r="A64" s="5"/>
      <c r="B64" s="597"/>
      <c r="C64" s="585"/>
      <c r="D64" s="297"/>
      <c r="E64" s="297"/>
      <c r="F64" s="297"/>
      <c r="G64" s="297"/>
      <c r="H64" s="297"/>
      <c r="I64" s="297"/>
      <c r="J64" s="297"/>
      <c r="K64" s="297"/>
      <c r="L64" s="297"/>
      <c r="M64" s="297"/>
      <c r="N64" s="297"/>
      <c r="O64" s="486">
        <f t="shared" si="14"/>
        <v>0</v>
      </c>
      <c r="P64" s="304"/>
    </row>
    <row r="65" spans="1:16" ht="23.25" customHeight="1">
      <c r="A65" s="5"/>
      <c r="B65" s="597"/>
      <c r="C65" s="585"/>
      <c r="D65" s="297"/>
      <c r="E65" s="297"/>
      <c r="F65" s="297"/>
      <c r="G65" s="297"/>
      <c r="H65" s="297"/>
      <c r="I65" s="297"/>
      <c r="J65" s="297"/>
      <c r="K65" s="297"/>
      <c r="L65" s="297"/>
      <c r="M65" s="297"/>
      <c r="N65" s="297"/>
      <c r="O65" s="486">
        <f t="shared" si="14"/>
        <v>0</v>
      </c>
      <c r="P65" s="304"/>
    </row>
    <row r="66" spans="1:16" ht="27" customHeight="1">
      <c r="A66" s="5"/>
      <c r="B66" s="597"/>
      <c r="C66" s="585"/>
      <c r="D66" s="297"/>
      <c r="E66" s="297"/>
      <c r="F66" s="297"/>
      <c r="G66" s="297"/>
      <c r="H66" s="297"/>
      <c r="I66" s="297"/>
      <c r="J66" s="297"/>
      <c r="K66" s="297"/>
      <c r="L66" s="297"/>
      <c r="M66" s="297"/>
      <c r="N66" s="297"/>
      <c r="O66" s="486">
        <f t="shared" si="14"/>
        <v>0</v>
      </c>
      <c r="P66" s="304"/>
    </row>
    <row r="67" spans="1:16" ht="39" customHeight="1" thickBot="1">
      <c r="A67" s="5"/>
      <c r="B67" s="598" t="s">
        <v>152</v>
      </c>
      <c r="C67" s="606"/>
      <c r="D67" s="301"/>
      <c r="E67" s="301"/>
      <c r="F67" s="301"/>
      <c r="G67" s="301"/>
      <c r="H67" s="301"/>
      <c r="I67" s="301"/>
      <c r="J67" s="301"/>
      <c r="K67" s="301"/>
      <c r="L67" s="301"/>
      <c r="M67" s="301"/>
      <c r="N67" s="301"/>
      <c r="O67" s="636">
        <f>SUM(C67:N67)</f>
        <v>0</v>
      </c>
      <c r="P67" s="1119" t="s">
        <v>313</v>
      </c>
    </row>
    <row r="68" spans="1:16" ht="48.75" customHeight="1" thickBot="1">
      <c r="A68" s="5"/>
      <c r="B68" s="594" t="s">
        <v>157</v>
      </c>
      <c r="C68" s="605">
        <f>SUM(C15,C45)</f>
        <v>0</v>
      </c>
      <c r="D68" s="309">
        <f t="shared" ref="D68:N68" si="23">SUM(D15,D45)</f>
        <v>0</v>
      </c>
      <c r="E68" s="309">
        <f t="shared" si="23"/>
        <v>0</v>
      </c>
      <c r="F68" s="309">
        <f>SUM(F15,F45)</f>
        <v>0</v>
      </c>
      <c r="G68" s="309">
        <f>SUM(G15,G45)</f>
        <v>0</v>
      </c>
      <c r="H68" s="309">
        <f t="shared" si="23"/>
        <v>907166</v>
      </c>
      <c r="I68" s="309">
        <f t="shared" si="23"/>
        <v>245500</v>
      </c>
      <c r="J68" s="309">
        <f t="shared" si="23"/>
        <v>1030500</v>
      </c>
      <c r="K68" s="309">
        <f t="shared" si="23"/>
        <v>360167</v>
      </c>
      <c r="L68" s="309">
        <f t="shared" si="23"/>
        <v>260500</v>
      </c>
      <c r="M68" s="309">
        <f t="shared" si="23"/>
        <v>260500</v>
      </c>
      <c r="N68" s="309">
        <f t="shared" si="23"/>
        <v>260500</v>
      </c>
      <c r="O68" s="310">
        <f t="shared" si="14"/>
        <v>3324833</v>
      </c>
      <c r="P68" s="1119"/>
    </row>
    <row r="69" spans="1:16" ht="57.75" customHeight="1">
      <c r="A69" s="5"/>
      <c r="B69" s="599" t="s">
        <v>158</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123" t="s">
        <v>317</v>
      </c>
    </row>
    <row r="70" spans="1:16" ht="40.5" customHeight="1" thickBot="1">
      <c r="A70" s="5"/>
      <c r="B70" s="600" t="s">
        <v>159</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926167</v>
      </c>
      <c r="I70" s="297">
        <f t="shared" si="25"/>
        <v>-245500</v>
      </c>
      <c r="J70" s="297">
        <f t="shared" si="25"/>
        <v>-180500</v>
      </c>
      <c r="K70" s="297">
        <f t="shared" si="25"/>
        <v>-310167</v>
      </c>
      <c r="L70" s="297">
        <f t="shared" si="25"/>
        <v>-60500</v>
      </c>
      <c r="M70" s="297">
        <f t="shared" si="25"/>
        <v>-60500</v>
      </c>
      <c r="N70" s="297">
        <f t="shared" si="25"/>
        <v>-60500</v>
      </c>
      <c r="O70" s="300">
        <f t="shared" si="14"/>
        <v>8500</v>
      </c>
      <c r="P70" s="1124"/>
    </row>
    <row r="71" spans="1:16" ht="45" customHeight="1" thickBot="1">
      <c r="A71" s="5"/>
      <c r="B71" s="591" t="s">
        <v>160</v>
      </c>
      <c r="C71" s="606">
        <f>C5+C12-C68+C69</f>
        <v>0</v>
      </c>
      <c r="D71" s="301">
        <f>D5+D12-D68+D69</f>
        <v>0</v>
      </c>
      <c r="E71" s="301">
        <f t="shared" ref="E71:N71" si="26">E5+E12-E68+E69</f>
        <v>0</v>
      </c>
      <c r="F71" s="301">
        <f t="shared" si="26"/>
        <v>0</v>
      </c>
      <c r="G71" s="301">
        <f t="shared" si="26"/>
        <v>0</v>
      </c>
      <c r="H71" s="301">
        <f t="shared" si="26"/>
        <v>926167</v>
      </c>
      <c r="I71" s="301">
        <f t="shared" si="26"/>
        <v>680667</v>
      </c>
      <c r="J71" s="301">
        <f t="shared" si="26"/>
        <v>500167</v>
      </c>
      <c r="K71" s="301">
        <f t="shared" si="26"/>
        <v>190000</v>
      </c>
      <c r="L71" s="301">
        <f t="shared" si="26"/>
        <v>129500</v>
      </c>
      <c r="M71" s="301">
        <f t="shared" si="26"/>
        <v>69000</v>
      </c>
      <c r="N71" s="301">
        <f t="shared" si="26"/>
        <v>8500</v>
      </c>
      <c r="O71" s="313">
        <f>N71</f>
        <v>8500</v>
      </c>
      <c r="P71" s="311" t="s">
        <v>316</v>
      </c>
    </row>
    <row r="72" spans="1:16" ht="15">
      <c r="B72" s="449"/>
      <c r="C72" s="450"/>
      <c r="D72" s="450"/>
      <c r="E72" s="450"/>
      <c r="F72" s="450"/>
      <c r="G72" s="451"/>
      <c r="H72" s="451"/>
      <c r="I72" s="451"/>
      <c r="J72" s="451"/>
      <c r="K72" s="451"/>
      <c r="L72" s="451"/>
      <c r="M72" s="451"/>
      <c r="N72" s="451"/>
      <c r="O72" s="452"/>
    </row>
    <row r="73" spans="1:16" ht="168" customHeight="1">
      <c r="B73" s="1117" t="s">
        <v>465</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P65" sqref="P6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505</v>
      </c>
      <c r="C1" s="524"/>
      <c r="D1" s="524"/>
      <c r="E1" s="524"/>
      <c r="F1" s="524"/>
      <c r="G1" s="524"/>
      <c r="H1" s="524"/>
      <c r="I1" s="524"/>
      <c r="J1" s="524"/>
      <c r="K1" s="524"/>
      <c r="L1" s="524"/>
      <c r="M1" s="524"/>
      <c r="N1" s="524"/>
      <c r="O1" s="525"/>
      <c r="P1" s="617" t="s">
        <v>207</v>
      </c>
    </row>
    <row r="2" spans="1:16" ht="20.25" customHeight="1" thickBot="1">
      <c r="A2" s="5"/>
      <c r="B2" s="590" t="s">
        <v>650</v>
      </c>
      <c r="C2" s="601">
        <v>1</v>
      </c>
      <c r="D2" s="324">
        <v>2</v>
      </c>
      <c r="E2" s="324">
        <v>3</v>
      </c>
      <c r="F2" s="324">
        <v>4</v>
      </c>
      <c r="G2" s="325">
        <v>5</v>
      </c>
      <c r="H2" s="325">
        <v>6</v>
      </c>
      <c r="I2" s="325">
        <v>7</v>
      </c>
      <c r="J2" s="325">
        <v>8</v>
      </c>
      <c r="K2" s="325">
        <v>9</v>
      </c>
      <c r="L2" s="325">
        <v>10</v>
      </c>
      <c r="M2" s="325">
        <v>11</v>
      </c>
      <c r="N2" s="325">
        <v>12</v>
      </c>
      <c r="O2" s="326" t="s">
        <v>106</v>
      </c>
      <c r="P2" s="616" t="s">
        <v>288</v>
      </c>
    </row>
    <row r="3" spans="1:16" ht="24.75" customHeight="1" thickBot="1">
      <c r="A3" s="5"/>
      <c r="B3" s="621" t="s">
        <v>315</v>
      </c>
      <c r="C3" s="602"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526</v>
      </c>
    </row>
    <row r="4" spans="1:16" ht="28.5" customHeight="1" thickBot="1">
      <c r="A4" s="5"/>
      <c r="B4" s="613" t="s">
        <v>133</v>
      </c>
      <c r="C4" s="18"/>
      <c r="D4" s="320"/>
      <c r="E4" s="320"/>
      <c r="F4" s="320"/>
      <c r="G4" s="321"/>
      <c r="H4" s="321"/>
      <c r="I4" s="321"/>
      <c r="J4" s="321"/>
      <c r="K4" s="321"/>
      <c r="L4" s="321"/>
      <c r="M4" s="321"/>
      <c r="N4" s="321"/>
      <c r="O4" s="322"/>
      <c r="P4" s="1118"/>
    </row>
    <row r="5" spans="1:16" ht="27.75" customHeight="1">
      <c r="A5" s="5"/>
      <c r="B5" s="592" t="s">
        <v>134</v>
      </c>
      <c r="C5" s="603">
        <f>'10.a-Cash-flow 1. év'!N71</f>
        <v>8500</v>
      </c>
      <c r="D5" s="298">
        <f>C71</f>
        <v>-2000</v>
      </c>
      <c r="E5" s="298">
        <f t="shared" ref="E5:N5" si="0">D71</f>
        <v>22500</v>
      </c>
      <c r="F5" s="298">
        <f t="shared" si="0"/>
        <v>672000</v>
      </c>
      <c r="G5" s="298">
        <f t="shared" si="0"/>
        <v>696500</v>
      </c>
      <c r="H5" s="298">
        <f t="shared" si="0"/>
        <v>696000</v>
      </c>
      <c r="I5" s="298">
        <f t="shared" si="0"/>
        <v>720500</v>
      </c>
      <c r="J5" s="298">
        <f t="shared" si="0"/>
        <v>745000</v>
      </c>
      <c r="K5" s="298">
        <f t="shared" si="0"/>
        <v>769500</v>
      </c>
      <c r="L5" s="298">
        <f t="shared" si="0"/>
        <v>768600</v>
      </c>
      <c r="M5" s="298">
        <f t="shared" si="0"/>
        <v>893100</v>
      </c>
      <c r="N5" s="298">
        <f t="shared" si="0"/>
        <v>917600</v>
      </c>
      <c r="O5" s="543"/>
      <c r="P5" s="745" t="s">
        <v>501</v>
      </c>
    </row>
    <row r="6" spans="1:16" ht="27" customHeight="1">
      <c r="A6" s="5"/>
      <c r="B6" s="593" t="s">
        <v>135</v>
      </c>
      <c r="C6" s="585">
        <v>270000</v>
      </c>
      <c r="D6" s="713">
        <v>300000</v>
      </c>
      <c r="E6" s="713">
        <v>300000</v>
      </c>
      <c r="F6" s="713">
        <v>300000</v>
      </c>
      <c r="G6" s="713">
        <v>300000</v>
      </c>
      <c r="H6" s="713">
        <v>300000</v>
      </c>
      <c r="I6" s="713">
        <v>300000</v>
      </c>
      <c r="J6" s="713">
        <v>300000</v>
      </c>
      <c r="K6" s="713">
        <v>300000</v>
      </c>
      <c r="L6" s="303">
        <v>400000</v>
      </c>
      <c r="M6" s="303">
        <v>300000</v>
      </c>
      <c r="N6" s="303">
        <v>400000</v>
      </c>
      <c r="O6" s="300">
        <f>SUM(C6:N6)</f>
        <v>3770000</v>
      </c>
      <c r="P6" s="746"/>
    </row>
    <row r="7" spans="1:16" ht="32.25" customHeight="1">
      <c r="A7" s="5"/>
      <c r="B7" s="627" t="s">
        <v>136</v>
      </c>
      <c r="C7" s="585"/>
      <c r="D7" s="297"/>
      <c r="E7" s="297"/>
      <c r="F7" s="297"/>
      <c r="G7" s="297"/>
      <c r="H7" s="297"/>
      <c r="I7" s="297"/>
      <c r="J7" s="297"/>
      <c r="K7" s="303"/>
      <c r="L7" s="303"/>
      <c r="M7" s="303"/>
      <c r="N7" s="303"/>
      <c r="O7" s="300">
        <f t="shared" ref="O7:O12" si="1">SUM(C7:N7)</f>
        <v>0</v>
      </c>
      <c r="P7" s="746"/>
    </row>
    <row r="8" spans="1:16" ht="32.25" customHeight="1">
      <c r="A8" s="5"/>
      <c r="B8" s="627" t="s">
        <v>137</v>
      </c>
      <c r="C8" s="585"/>
      <c r="D8" s="297"/>
      <c r="E8" s="297"/>
      <c r="F8" s="297"/>
      <c r="G8" s="297"/>
      <c r="H8" s="297"/>
      <c r="I8" s="297"/>
      <c r="J8" s="297"/>
      <c r="K8" s="303"/>
      <c r="L8" s="303"/>
      <c r="M8" s="303"/>
      <c r="N8" s="303"/>
      <c r="O8" s="300">
        <f t="shared" si="1"/>
        <v>0</v>
      </c>
      <c r="P8" s="746"/>
    </row>
    <row r="9" spans="1:16" ht="32.25" customHeight="1">
      <c r="A9" s="5"/>
      <c r="B9" s="627" t="s">
        <v>138</v>
      </c>
      <c r="C9" s="585"/>
      <c r="D9" s="297"/>
      <c r="E9" s="297">
        <v>1500000</v>
      </c>
      <c r="F9" s="297"/>
      <c r="G9" s="297"/>
      <c r="H9" s="297"/>
      <c r="I9" s="297"/>
      <c r="J9" s="297"/>
      <c r="K9" s="303"/>
      <c r="L9" s="303"/>
      <c r="M9" s="303"/>
      <c r="N9" s="303"/>
      <c r="O9" s="300">
        <f t="shared" si="1"/>
        <v>1500000</v>
      </c>
      <c r="P9" s="746"/>
    </row>
    <row r="10" spans="1:16" ht="32.25" customHeight="1">
      <c r="A10" s="5"/>
      <c r="B10" s="627" t="s">
        <v>139</v>
      </c>
      <c r="C10" s="585"/>
      <c r="D10" s="297"/>
      <c r="E10" s="297"/>
      <c r="F10" s="297"/>
      <c r="G10" s="297"/>
      <c r="H10" s="297"/>
      <c r="I10" s="297"/>
      <c r="J10" s="297"/>
      <c r="K10" s="303"/>
      <c r="L10" s="303"/>
      <c r="M10" s="303"/>
      <c r="N10" s="303"/>
      <c r="O10" s="300">
        <f t="shared" si="1"/>
        <v>0</v>
      </c>
      <c r="P10" s="746"/>
    </row>
    <row r="11" spans="1:16" ht="32.25" customHeight="1" thickBot="1">
      <c r="A11" s="5"/>
      <c r="B11" s="593" t="s">
        <v>140</v>
      </c>
      <c r="C11" s="604"/>
      <c r="D11" s="305"/>
      <c r="E11" s="305"/>
      <c r="F11" s="305"/>
      <c r="G11" s="305"/>
      <c r="H11" s="305"/>
      <c r="I11" s="305"/>
      <c r="J11" s="305"/>
      <c r="K11" s="305"/>
      <c r="L11" s="305"/>
      <c r="M11" s="305"/>
      <c r="N11" s="305"/>
      <c r="O11" s="306">
        <f t="shared" si="1"/>
        <v>0</v>
      </c>
      <c r="P11" s="746"/>
    </row>
    <row r="12" spans="1:16" ht="32.25" customHeight="1" thickBot="1">
      <c r="A12" s="5"/>
      <c r="B12" s="594" t="s">
        <v>141</v>
      </c>
      <c r="C12" s="605">
        <f>SUM(C6:C11)</f>
        <v>270000</v>
      </c>
      <c r="D12" s="309">
        <f t="shared" ref="D12:N12" si="2">SUM(D6:D11)</f>
        <v>300000</v>
      </c>
      <c r="E12" s="309">
        <f t="shared" si="2"/>
        <v>1800000</v>
      </c>
      <c r="F12" s="309">
        <f t="shared" si="2"/>
        <v>300000</v>
      </c>
      <c r="G12" s="309">
        <f t="shared" si="2"/>
        <v>300000</v>
      </c>
      <c r="H12" s="309">
        <f t="shared" si="2"/>
        <v>300000</v>
      </c>
      <c r="I12" s="309">
        <f t="shared" si="2"/>
        <v>300000</v>
      </c>
      <c r="J12" s="309">
        <f t="shared" si="2"/>
        <v>300000</v>
      </c>
      <c r="K12" s="309">
        <f t="shared" si="2"/>
        <v>300000</v>
      </c>
      <c r="L12" s="309">
        <f t="shared" si="2"/>
        <v>400000</v>
      </c>
      <c r="M12" s="309">
        <f t="shared" si="2"/>
        <v>300000</v>
      </c>
      <c r="N12" s="309">
        <f t="shared" si="2"/>
        <v>400000</v>
      </c>
      <c r="O12" s="310">
        <f t="shared" si="1"/>
        <v>5270000</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622" t="s">
        <v>142</v>
      </c>
      <c r="C14" s="315"/>
      <c r="D14" s="316"/>
      <c r="E14" s="316"/>
      <c r="F14" s="316"/>
      <c r="G14" s="317"/>
      <c r="H14" s="317"/>
      <c r="I14" s="317"/>
      <c r="J14" s="317"/>
      <c r="K14" s="317"/>
      <c r="L14" s="317"/>
      <c r="M14" s="317"/>
      <c r="N14" s="317"/>
      <c r="O14" s="318"/>
      <c r="P14" s="746" t="s">
        <v>415</v>
      </c>
    </row>
    <row r="15" spans="1:16" ht="32.25" customHeight="1">
      <c r="A15" s="5"/>
      <c r="B15" s="596" t="s">
        <v>473</v>
      </c>
      <c r="C15" s="603">
        <f>SUM(C17,C20,C23,C24,C27,C28,C29,C32,C35,C36,C37,C38,C39,C44)</f>
        <v>180500</v>
      </c>
      <c r="D15" s="298">
        <f t="shared" ref="D15:N15" si="3">SUM(D17,D20,D23,D24,D27,D28,D29,D32,D35,D36,D37,D38,D39,D44)</f>
        <v>180500</v>
      </c>
      <c r="E15" s="298">
        <f t="shared" si="3"/>
        <v>180500</v>
      </c>
      <c r="F15" s="298">
        <f t="shared" si="3"/>
        <v>0</v>
      </c>
      <c r="G15" s="298">
        <f t="shared" si="3"/>
        <v>0</v>
      </c>
      <c r="H15" s="298">
        <f t="shared" si="3"/>
        <v>0</v>
      </c>
      <c r="I15" s="298">
        <f t="shared" si="3"/>
        <v>0</v>
      </c>
      <c r="J15" s="298">
        <f t="shared" si="3"/>
        <v>0</v>
      </c>
      <c r="K15" s="298">
        <f t="shared" si="3"/>
        <v>0</v>
      </c>
      <c r="L15" s="298">
        <f t="shared" si="3"/>
        <v>0</v>
      </c>
      <c r="M15" s="298">
        <f t="shared" si="3"/>
        <v>0</v>
      </c>
      <c r="N15" s="298">
        <f t="shared" si="3"/>
        <v>0</v>
      </c>
      <c r="O15" s="299">
        <f t="shared" ref="O15:O70" si="4">SUM(C15:N15)</f>
        <v>541500</v>
      </c>
      <c r="P15" s="746"/>
    </row>
    <row r="16" spans="1:16" ht="39" customHeight="1" thickBot="1">
      <c r="A16" s="5"/>
      <c r="B16" s="591" t="s">
        <v>500</v>
      </c>
      <c r="C16" s="606">
        <f>C15*0.9</f>
        <v>162450</v>
      </c>
      <c r="D16" s="301">
        <f t="shared" ref="D16:N16" si="5">D15*0.9</f>
        <v>162450</v>
      </c>
      <c r="E16" s="301">
        <f t="shared" si="5"/>
        <v>162450</v>
      </c>
      <c r="F16" s="301">
        <f t="shared" si="5"/>
        <v>0</v>
      </c>
      <c r="G16" s="301">
        <f t="shared" si="5"/>
        <v>0</v>
      </c>
      <c r="H16" s="301">
        <f t="shared" si="5"/>
        <v>0</v>
      </c>
      <c r="I16" s="301">
        <f t="shared" si="5"/>
        <v>0</v>
      </c>
      <c r="J16" s="301">
        <f t="shared" si="5"/>
        <v>0</v>
      </c>
      <c r="K16" s="301">
        <f t="shared" si="5"/>
        <v>0</v>
      </c>
      <c r="L16" s="301">
        <f t="shared" si="5"/>
        <v>0</v>
      </c>
      <c r="M16" s="301">
        <f t="shared" si="5"/>
        <v>0</v>
      </c>
      <c r="N16" s="301">
        <f t="shared" si="5"/>
        <v>0</v>
      </c>
      <c r="O16" s="302">
        <f t="shared" si="4"/>
        <v>487350</v>
      </c>
      <c r="P16" s="746" t="s">
        <v>503</v>
      </c>
    </row>
    <row r="17" spans="1:16" ht="48.95" customHeight="1" thickBot="1">
      <c r="A17" s="5"/>
      <c r="B17" s="628" t="s">
        <v>474</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5">
        <f t="shared" si="4"/>
        <v>0</v>
      </c>
      <c r="P17" s="747"/>
    </row>
    <row r="18" spans="1:16" ht="48.95" customHeight="1">
      <c r="A18" s="5"/>
      <c r="B18" s="629" t="s">
        <v>475</v>
      </c>
      <c r="C18" s="585"/>
      <c r="D18" s="297"/>
      <c r="E18" s="297"/>
      <c r="F18" s="297"/>
      <c r="G18" s="297"/>
      <c r="H18" s="297"/>
      <c r="I18" s="297"/>
      <c r="J18" s="297"/>
      <c r="K18" s="297"/>
      <c r="L18" s="297"/>
      <c r="M18" s="297"/>
      <c r="N18" s="297"/>
      <c r="O18" s="486">
        <f t="shared" si="4"/>
        <v>0</v>
      </c>
      <c r="P18" s="619"/>
    </row>
    <row r="19" spans="1:16" ht="48.95" customHeight="1">
      <c r="A19" s="5"/>
      <c r="B19" s="629" t="s">
        <v>149</v>
      </c>
      <c r="C19" s="585"/>
      <c r="D19" s="297"/>
      <c r="E19" s="297"/>
      <c r="F19" s="297"/>
      <c r="G19" s="297"/>
      <c r="H19" s="297"/>
      <c r="I19" s="297"/>
      <c r="J19" s="297"/>
      <c r="K19" s="297"/>
      <c r="L19" s="297"/>
      <c r="M19" s="297"/>
      <c r="N19" s="297"/>
      <c r="O19" s="486">
        <f t="shared" si="4"/>
        <v>0</v>
      </c>
      <c r="P19" s="619"/>
    </row>
    <row r="20" spans="1:16" ht="69.75" customHeight="1">
      <c r="A20" s="5"/>
      <c r="B20" s="628" t="s">
        <v>476</v>
      </c>
      <c r="C20" s="585">
        <f>SUM(C21:C22)</f>
        <v>180500</v>
      </c>
      <c r="D20" s="297">
        <f t="shared" ref="D20:N20" si="7">SUM(D21:D22)</f>
        <v>180500</v>
      </c>
      <c r="E20" s="297">
        <f t="shared" si="7"/>
        <v>180500</v>
      </c>
      <c r="F20" s="297">
        <f t="shared" si="7"/>
        <v>0</v>
      </c>
      <c r="G20" s="297">
        <f t="shared" si="7"/>
        <v>0</v>
      </c>
      <c r="H20" s="297">
        <f t="shared" si="7"/>
        <v>0</v>
      </c>
      <c r="I20" s="297">
        <f t="shared" si="7"/>
        <v>0</v>
      </c>
      <c r="J20" s="297">
        <f t="shared" si="7"/>
        <v>0</v>
      </c>
      <c r="K20" s="297">
        <f t="shared" si="7"/>
        <v>0</v>
      </c>
      <c r="L20" s="297">
        <f t="shared" si="7"/>
        <v>0</v>
      </c>
      <c r="M20" s="297">
        <f t="shared" si="7"/>
        <v>0</v>
      </c>
      <c r="N20" s="297">
        <f t="shared" si="7"/>
        <v>0</v>
      </c>
      <c r="O20" s="486">
        <f t="shared" si="4"/>
        <v>541500</v>
      </c>
      <c r="P20" s="1125"/>
    </row>
    <row r="21" spans="1:16" ht="48.95" customHeight="1">
      <c r="A21" s="5"/>
      <c r="B21" s="629" t="s">
        <v>477</v>
      </c>
      <c r="C21" s="585">
        <v>180500</v>
      </c>
      <c r="D21" s="297">
        <v>180500</v>
      </c>
      <c r="E21" s="297">
        <v>180500</v>
      </c>
      <c r="F21" s="297"/>
      <c r="G21" s="297"/>
      <c r="H21" s="297"/>
      <c r="I21" s="297"/>
      <c r="J21" s="297"/>
      <c r="K21" s="297"/>
      <c r="L21" s="297"/>
      <c r="M21" s="297"/>
      <c r="N21" s="297"/>
      <c r="O21" s="486">
        <f t="shared" si="4"/>
        <v>541500</v>
      </c>
      <c r="P21" s="1125"/>
    </row>
    <row r="22" spans="1:16" ht="48.95" customHeight="1">
      <c r="A22" s="5"/>
      <c r="B22" s="629" t="s">
        <v>478</v>
      </c>
      <c r="C22" s="585"/>
      <c r="D22" s="297"/>
      <c r="E22" s="297"/>
      <c r="F22" s="297"/>
      <c r="G22" s="297"/>
      <c r="H22" s="297"/>
      <c r="I22" s="297"/>
      <c r="J22" s="297"/>
      <c r="K22" s="297"/>
      <c r="L22" s="297"/>
      <c r="M22" s="297"/>
      <c r="N22" s="297"/>
      <c r="O22" s="486">
        <f t="shared" si="4"/>
        <v>0</v>
      </c>
      <c r="P22" s="1125"/>
    </row>
    <row r="23" spans="1:16" ht="97.5" customHeight="1">
      <c r="A23" s="5"/>
      <c r="B23" s="628" t="s">
        <v>479</v>
      </c>
      <c r="C23" s="585"/>
      <c r="D23" s="297"/>
      <c r="E23" s="297"/>
      <c r="F23" s="297"/>
      <c r="G23" s="297"/>
      <c r="H23" s="297"/>
      <c r="I23" s="297"/>
      <c r="J23" s="297"/>
      <c r="K23" s="297"/>
      <c r="L23" s="297"/>
      <c r="M23" s="297"/>
      <c r="N23" s="297"/>
      <c r="O23" s="486">
        <f t="shared" si="4"/>
        <v>0</v>
      </c>
      <c r="P23" s="1125"/>
    </row>
    <row r="24" spans="1:16" ht="48.95" customHeight="1">
      <c r="A24" s="5"/>
      <c r="B24" s="628" t="s">
        <v>480</v>
      </c>
      <c r="C24" s="585">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6">
        <f t="shared" si="4"/>
        <v>0</v>
      </c>
      <c r="P24" s="619"/>
    </row>
    <row r="25" spans="1:16" ht="48.95" customHeight="1">
      <c r="A25" s="5"/>
      <c r="B25" s="629" t="s">
        <v>481</v>
      </c>
      <c r="C25" s="585"/>
      <c r="D25" s="297"/>
      <c r="E25" s="297"/>
      <c r="F25" s="297"/>
      <c r="G25" s="297"/>
      <c r="H25" s="297"/>
      <c r="I25" s="297"/>
      <c r="J25" s="297"/>
      <c r="K25" s="297"/>
      <c r="L25" s="297"/>
      <c r="M25" s="297"/>
      <c r="N25" s="297"/>
      <c r="O25" s="486">
        <f t="shared" si="4"/>
        <v>0</v>
      </c>
      <c r="P25" s="619"/>
    </row>
    <row r="26" spans="1:16" ht="48.95" customHeight="1">
      <c r="A26" s="5"/>
      <c r="B26" s="629" t="s">
        <v>482</v>
      </c>
      <c r="C26" s="585"/>
      <c r="D26" s="297"/>
      <c r="E26" s="297"/>
      <c r="F26" s="297"/>
      <c r="G26" s="297"/>
      <c r="H26" s="297"/>
      <c r="I26" s="297"/>
      <c r="J26" s="297"/>
      <c r="K26" s="297"/>
      <c r="L26" s="297"/>
      <c r="M26" s="297"/>
      <c r="N26" s="297"/>
      <c r="O26" s="486">
        <f t="shared" si="4"/>
        <v>0</v>
      </c>
      <c r="P26" s="619"/>
    </row>
    <row r="27" spans="1:16" ht="69.75" customHeight="1">
      <c r="A27" s="5"/>
      <c r="B27" s="628" t="s">
        <v>483</v>
      </c>
      <c r="C27" s="585"/>
      <c r="D27" s="297"/>
      <c r="E27" s="297"/>
      <c r="F27" s="297"/>
      <c r="G27" s="297"/>
      <c r="H27" s="297"/>
      <c r="I27" s="297"/>
      <c r="J27" s="297"/>
      <c r="K27" s="297"/>
      <c r="L27" s="297"/>
      <c r="M27" s="297"/>
      <c r="N27" s="297"/>
      <c r="O27" s="486">
        <f t="shared" si="4"/>
        <v>0</v>
      </c>
      <c r="P27" s="619"/>
    </row>
    <row r="28" spans="1:16" ht="78.75" customHeight="1">
      <c r="A28" s="5"/>
      <c r="B28" s="628" t="s">
        <v>484</v>
      </c>
      <c r="C28" s="585"/>
      <c r="D28" s="297"/>
      <c r="E28" s="297"/>
      <c r="F28" s="297"/>
      <c r="G28" s="297"/>
      <c r="H28" s="297"/>
      <c r="I28" s="297"/>
      <c r="J28" s="297"/>
      <c r="K28" s="297"/>
      <c r="L28" s="297"/>
      <c r="M28" s="297"/>
      <c r="N28" s="297"/>
      <c r="O28" s="486">
        <f t="shared" si="4"/>
        <v>0</v>
      </c>
      <c r="P28" s="619"/>
    </row>
    <row r="29" spans="1:16" ht="48.95" customHeight="1">
      <c r="A29" s="5"/>
      <c r="B29" s="630" t="s">
        <v>485</v>
      </c>
      <c r="C29" s="585">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6">
        <f t="shared" si="4"/>
        <v>0</v>
      </c>
      <c r="P29" s="1125"/>
    </row>
    <row r="30" spans="1:16" ht="48.95" customHeight="1">
      <c r="A30" s="5"/>
      <c r="B30" s="629" t="s">
        <v>486</v>
      </c>
      <c r="C30" s="585"/>
      <c r="D30" s="297"/>
      <c r="E30" s="297"/>
      <c r="F30" s="297"/>
      <c r="G30" s="297"/>
      <c r="H30" s="297"/>
      <c r="I30" s="297"/>
      <c r="J30" s="297"/>
      <c r="K30" s="297"/>
      <c r="L30" s="297"/>
      <c r="M30" s="297"/>
      <c r="N30" s="297"/>
      <c r="O30" s="486">
        <f t="shared" si="4"/>
        <v>0</v>
      </c>
      <c r="P30" s="1125"/>
    </row>
    <row r="31" spans="1:16" ht="48.95" customHeight="1">
      <c r="A31" s="5"/>
      <c r="B31" s="629" t="s">
        <v>487</v>
      </c>
      <c r="C31" s="585"/>
      <c r="D31" s="297"/>
      <c r="E31" s="297"/>
      <c r="F31" s="297"/>
      <c r="G31" s="297"/>
      <c r="H31" s="297"/>
      <c r="I31" s="297"/>
      <c r="J31" s="297"/>
      <c r="K31" s="297"/>
      <c r="L31" s="297"/>
      <c r="M31" s="297"/>
      <c r="N31" s="297"/>
      <c r="O31" s="486">
        <f t="shared" si="4"/>
        <v>0</v>
      </c>
      <c r="P31" s="1125"/>
    </row>
    <row r="32" spans="1:16" ht="48.95" customHeight="1">
      <c r="A32" s="5"/>
      <c r="B32" s="630" t="s">
        <v>488</v>
      </c>
      <c r="C32" s="585">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6">
        <f t="shared" si="4"/>
        <v>0</v>
      </c>
      <c r="P32" s="619"/>
    </row>
    <row r="33" spans="1:16" ht="48.95" customHeight="1">
      <c r="A33" s="5"/>
      <c r="B33" s="629" t="s">
        <v>489</v>
      </c>
      <c r="C33" s="585"/>
      <c r="D33" s="297"/>
      <c r="E33" s="297"/>
      <c r="F33" s="297"/>
      <c r="G33" s="297"/>
      <c r="H33" s="297"/>
      <c r="I33" s="297"/>
      <c r="J33" s="297"/>
      <c r="K33" s="297"/>
      <c r="L33" s="297"/>
      <c r="M33" s="297"/>
      <c r="N33" s="297"/>
      <c r="O33" s="486">
        <f t="shared" si="4"/>
        <v>0</v>
      </c>
      <c r="P33" s="619"/>
    </row>
    <row r="34" spans="1:16" ht="48.95" customHeight="1">
      <c r="A34" s="5"/>
      <c r="B34" s="629" t="s">
        <v>490</v>
      </c>
      <c r="C34" s="585"/>
      <c r="D34" s="297"/>
      <c r="E34" s="297"/>
      <c r="F34" s="297"/>
      <c r="G34" s="297"/>
      <c r="H34" s="297"/>
      <c r="I34" s="297"/>
      <c r="J34" s="297"/>
      <c r="K34" s="297"/>
      <c r="L34" s="297"/>
      <c r="M34" s="297"/>
      <c r="N34" s="297"/>
      <c r="O34" s="486">
        <f t="shared" si="4"/>
        <v>0</v>
      </c>
      <c r="P34" s="619"/>
    </row>
    <row r="35" spans="1:16" ht="81" customHeight="1">
      <c r="A35" s="5"/>
      <c r="B35" s="628" t="s">
        <v>491</v>
      </c>
      <c r="C35" s="585"/>
      <c r="D35" s="297"/>
      <c r="E35" s="297"/>
      <c r="F35" s="297"/>
      <c r="G35" s="297"/>
      <c r="H35" s="297"/>
      <c r="I35" s="297"/>
      <c r="J35" s="297"/>
      <c r="K35" s="297"/>
      <c r="L35" s="297"/>
      <c r="M35" s="297"/>
      <c r="N35" s="297"/>
      <c r="O35" s="486">
        <f t="shared" si="4"/>
        <v>0</v>
      </c>
      <c r="P35" s="619"/>
    </row>
    <row r="36" spans="1:16" ht="69" customHeight="1">
      <c r="A36" s="5"/>
      <c r="B36" s="628" t="s">
        <v>492</v>
      </c>
      <c r="C36" s="585"/>
      <c r="D36" s="297"/>
      <c r="E36" s="297"/>
      <c r="F36" s="297"/>
      <c r="G36" s="297"/>
      <c r="H36" s="297"/>
      <c r="I36" s="297"/>
      <c r="J36" s="297"/>
      <c r="K36" s="297"/>
      <c r="L36" s="297"/>
      <c r="M36" s="297"/>
      <c r="N36" s="297"/>
      <c r="O36" s="486">
        <f t="shared" si="4"/>
        <v>0</v>
      </c>
      <c r="P36" s="619"/>
    </row>
    <row r="37" spans="1:16" ht="82.5" customHeight="1">
      <c r="A37" s="5"/>
      <c r="B37" s="628" t="s">
        <v>493</v>
      </c>
      <c r="C37" s="585"/>
      <c r="D37" s="297"/>
      <c r="E37" s="297"/>
      <c r="F37" s="297"/>
      <c r="G37" s="297"/>
      <c r="H37" s="297"/>
      <c r="I37" s="297"/>
      <c r="J37" s="297"/>
      <c r="K37" s="297"/>
      <c r="L37" s="297"/>
      <c r="M37" s="297"/>
      <c r="N37" s="297"/>
      <c r="O37" s="486">
        <f t="shared" si="4"/>
        <v>0</v>
      </c>
      <c r="P37" s="619"/>
    </row>
    <row r="38" spans="1:16" ht="62.25" customHeight="1">
      <c r="A38" s="5"/>
      <c r="B38" s="628" t="s">
        <v>494</v>
      </c>
      <c r="C38" s="585"/>
      <c r="D38" s="297"/>
      <c r="E38" s="297"/>
      <c r="F38" s="297"/>
      <c r="G38" s="297"/>
      <c r="H38" s="297"/>
      <c r="I38" s="297"/>
      <c r="J38" s="297"/>
      <c r="K38" s="297"/>
      <c r="L38" s="297"/>
      <c r="M38" s="297"/>
      <c r="N38" s="297"/>
      <c r="O38" s="486">
        <f t="shared" si="4"/>
        <v>0</v>
      </c>
      <c r="P38" s="619"/>
    </row>
    <row r="39" spans="1:16" ht="67.5" customHeight="1">
      <c r="A39" s="5"/>
      <c r="B39" s="628" t="s">
        <v>495</v>
      </c>
      <c r="C39" s="585">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6">
        <f t="shared" si="4"/>
        <v>0</v>
      </c>
      <c r="P39" s="619"/>
    </row>
    <row r="40" spans="1:16" ht="48.95" customHeight="1">
      <c r="A40" s="5"/>
      <c r="B40" s="629" t="s">
        <v>496</v>
      </c>
      <c r="C40" s="585"/>
      <c r="D40" s="297"/>
      <c r="E40" s="297"/>
      <c r="F40" s="297"/>
      <c r="G40" s="297"/>
      <c r="H40" s="297"/>
      <c r="I40" s="297"/>
      <c r="J40" s="297"/>
      <c r="K40" s="297"/>
      <c r="L40" s="297"/>
      <c r="M40" s="297"/>
      <c r="N40" s="297"/>
      <c r="O40" s="486">
        <f t="shared" si="4"/>
        <v>0</v>
      </c>
      <c r="P40" s="619"/>
    </row>
    <row r="41" spans="1:16" ht="48.95" customHeight="1">
      <c r="A41" s="5"/>
      <c r="B41" s="629" t="s">
        <v>497</v>
      </c>
      <c r="C41" s="585"/>
      <c r="D41" s="297"/>
      <c r="E41" s="297"/>
      <c r="F41" s="297"/>
      <c r="G41" s="297"/>
      <c r="H41" s="297"/>
      <c r="I41" s="297"/>
      <c r="J41" s="297"/>
      <c r="K41" s="297"/>
      <c r="L41" s="297"/>
      <c r="M41" s="297"/>
      <c r="N41" s="297"/>
      <c r="O41" s="486">
        <f t="shared" si="4"/>
        <v>0</v>
      </c>
      <c r="P41" s="619"/>
    </row>
    <row r="42" spans="1:16" ht="48.95" customHeight="1">
      <c r="A42" s="5"/>
      <c r="B42" s="629" t="s">
        <v>498</v>
      </c>
      <c r="C42" s="585"/>
      <c r="D42" s="297"/>
      <c r="E42" s="297"/>
      <c r="F42" s="297"/>
      <c r="G42" s="297"/>
      <c r="H42" s="297"/>
      <c r="I42" s="297"/>
      <c r="J42" s="297"/>
      <c r="K42" s="297"/>
      <c r="L42" s="297"/>
      <c r="M42" s="297"/>
      <c r="N42" s="297"/>
      <c r="O42" s="486">
        <f t="shared" si="4"/>
        <v>0</v>
      </c>
      <c r="P42" s="619"/>
    </row>
    <row r="43" spans="1:16" ht="48.95" customHeight="1">
      <c r="A43" s="5"/>
      <c r="B43" s="629" t="s">
        <v>499</v>
      </c>
      <c r="C43" s="585"/>
      <c r="D43" s="297"/>
      <c r="E43" s="297"/>
      <c r="F43" s="297"/>
      <c r="G43" s="297"/>
      <c r="H43" s="297"/>
      <c r="I43" s="297"/>
      <c r="J43" s="297"/>
      <c r="K43" s="297"/>
      <c r="L43" s="297"/>
      <c r="M43" s="297"/>
      <c r="N43" s="297"/>
      <c r="O43" s="486">
        <f t="shared" si="4"/>
        <v>0</v>
      </c>
      <c r="P43" s="619"/>
    </row>
    <row r="44" spans="1:16" ht="48.95" customHeight="1" thickBot="1">
      <c r="A44" s="5"/>
      <c r="B44" s="628" t="s">
        <v>152</v>
      </c>
      <c r="C44" s="585"/>
      <c r="D44" s="297"/>
      <c r="E44" s="297"/>
      <c r="F44" s="297"/>
      <c r="G44" s="297"/>
      <c r="H44" s="297"/>
      <c r="I44" s="297"/>
      <c r="J44" s="297"/>
      <c r="K44" s="303"/>
      <c r="L44" s="303"/>
      <c r="M44" s="303"/>
      <c r="N44" s="303"/>
      <c r="O44" s="486">
        <f t="shared" si="4"/>
        <v>0</v>
      </c>
      <c r="P44" s="626"/>
    </row>
    <row r="45" spans="1:16" ht="27" customHeight="1" thickBot="1">
      <c r="A45" s="5"/>
      <c r="B45" s="631" t="s">
        <v>156</v>
      </c>
      <c r="C45" s="633">
        <f>SUM(C46:C67)</f>
        <v>100000</v>
      </c>
      <c r="D45" s="634">
        <f t="shared" ref="D45:N45" si="12">SUM(D46:D67)</f>
        <v>95000</v>
      </c>
      <c r="E45" s="634">
        <f t="shared" si="12"/>
        <v>970000</v>
      </c>
      <c r="F45" s="634">
        <f>SUM(F46:F67)</f>
        <v>275500</v>
      </c>
      <c r="G45" s="634">
        <f t="shared" si="12"/>
        <v>300500</v>
      </c>
      <c r="H45" s="634">
        <f>SUM(H46:H67)</f>
        <v>275500</v>
      </c>
      <c r="I45" s="634">
        <f t="shared" si="12"/>
        <v>275500</v>
      </c>
      <c r="J45" s="634">
        <f t="shared" si="12"/>
        <v>275500</v>
      </c>
      <c r="K45" s="634">
        <f t="shared" si="12"/>
        <v>300900</v>
      </c>
      <c r="L45" s="634">
        <f t="shared" si="12"/>
        <v>275500</v>
      </c>
      <c r="M45" s="634">
        <f t="shared" si="12"/>
        <v>275500</v>
      </c>
      <c r="N45" s="634">
        <f t="shared" si="12"/>
        <v>275500</v>
      </c>
      <c r="O45" s="310">
        <f t="shared" si="4"/>
        <v>3694900</v>
      </c>
      <c r="P45" s="1041" t="s">
        <v>502</v>
      </c>
    </row>
    <row r="46" spans="1:16" ht="26.25" customHeight="1">
      <c r="A46" s="5"/>
      <c r="B46" s="623" t="s">
        <v>146</v>
      </c>
      <c r="C46" s="607"/>
      <c r="D46" s="307"/>
      <c r="E46" s="307"/>
      <c r="F46" s="307"/>
      <c r="G46" s="307"/>
      <c r="H46" s="307"/>
      <c r="I46" s="307"/>
      <c r="J46" s="307"/>
      <c r="K46" s="307"/>
      <c r="L46" s="307"/>
      <c r="M46" s="307"/>
      <c r="N46" s="307"/>
      <c r="O46" s="485">
        <f t="shared" si="4"/>
        <v>0</v>
      </c>
      <c r="P46" s="1042"/>
    </row>
    <row r="47" spans="1:16" ht="22.5" customHeight="1">
      <c r="A47" s="5"/>
      <c r="B47" s="624" t="s">
        <v>153</v>
      </c>
      <c r="C47" s="607"/>
      <c r="D47" s="307"/>
      <c r="E47" s="307"/>
      <c r="F47" s="307"/>
      <c r="G47" s="307"/>
      <c r="H47" s="307"/>
      <c r="I47" s="307"/>
      <c r="J47" s="307"/>
      <c r="K47" s="307"/>
      <c r="L47" s="307"/>
      <c r="M47" s="307"/>
      <c r="N47" s="307"/>
      <c r="O47" s="486">
        <f t="shared" si="4"/>
        <v>0</v>
      </c>
      <c r="P47" s="1042"/>
    </row>
    <row r="48" spans="1:16" ht="35.25" customHeight="1">
      <c r="A48" s="5"/>
      <c r="B48" s="624" t="s">
        <v>154</v>
      </c>
      <c r="C48" s="607"/>
      <c r="D48" s="307"/>
      <c r="E48" s="307"/>
      <c r="F48" s="307"/>
      <c r="G48" s="307"/>
      <c r="H48" s="307"/>
      <c r="I48" s="307"/>
      <c r="J48" s="307"/>
      <c r="K48" s="307"/>
      <c r="L48" s="307"/>
      <c r="M48" s="307"/>
      <c r="N48" s="307"/>
      <c r="O48" s="486">
        <f t="shared" si="4"/>
        <v>0</v>
      </c>
      <c r="P48" s="1042"/>
    </row>
    <row r="49" spans="1:16" ht="36" customHeight="1">
      <c r="A49" s="5"/>
      <c r="B49" s="624" t="s">
        <v>155</v>
      </c>
      <c r="C49" s="607">
        <v>5000</v>
      </c>
      <c r="D49" s="607">
        <v>5000</v>
      </c>
      <c r="E49" s="607">
        <v>5000</v>
      </c>
      <c r="F49" s="607">
        <v>5000</v>
      </c>
      <c r="G49" s="607">
        <v>5000</v>
      </c>
      <c r="H49" s="607">
        <v>5000</v>
      </c>
      <c r="I49" s="607">
        <v>5000</v>
      </c>
      <c r="J49" s="607">
        <v>5000</v>
      </c>
      <c r="K49" s="607">
        <v>5000</v>
      </c>
      <c r="L49" s="607">
        <v>5000</v>
      </c>
      <c r="M49" s="607">
        <v>5000</v>
      </c>
      <c r="N49" s="607">
        <v>5000</v>
      </c>
      <c r="O49" s="486">
        <f t="shared" si="4"/>
        <v>60000</v>
      </c>
      <c r="P49" s="1042"/>
    </row>
    <row r="50" spans="1:16" ht="35.25" customHeight="1">
      <c r="A50" s="5"/>
      <c r="B50" s="624" t="s">
        <v>147</v>
      </c>
      <c r="C50" s="607"/>
      <c r="D50" s="307"/>
      <c r="E50" s="307"/>
      <c r="F50" s="307"/>
      <c r="G50" s="307"/>
      <c r="H50" s="307"/>
      <c r="I50" s="307"/>
      <c r="J50" s="307"/>
      <c r="K50" s="307"/>
      <c r="L50" s="307"/>
      <c r="M50" s="307"/>
      <c r="N50" s="307"/>
      <c r="O50" s="486">
        <f t="shared" si="4"/>
        <v>0</v>
      </c>
      <c r="P50" s="1042"/>
    </row>
    <row r="51" spans="1:16" ht="22.5" customHeight="1">
      <c r="A51" s="5"/>
      <c r="B51" s="624" t="s">
        <v>150</v>
      </c>
      <c r="C51" s="607"/>
      <c r="D51" s="307"/>
      <c r="E51" s="307"/>
      <c r="F51" s="307"/>
      <c r="G51" s="307"/>
      <c r="H51" s="307"/>
      <c r="I51" s="307"/>
      <c r="J51" s="307"/>
      <c r="K51" s="307"/>
      <c r="L51" s="307"/>
      <c r="M51" s="307"/>
      <c r="N51" s="307"/>
      <c r="O51" s="486">
        <f t="shared" si="4"/>
        <v>0</v>
      </c>
      <c r="P51" s="1042"/>
    </row>
    <row r="52" spans="1:16" ht="22.5" customHeight="1">
      <c r="A52" s="5"/>
      <c r="B52" s="624" t="s">
        <v>148</v>
      </c>
      <c r="C52" s="607">
        <v>10000</v>
      </c>
      <c r="D52" s="307">
        <v>10000</v>
      </c>
      <c r="E52" s="307">
        <v>10000</v>
      </c>
      <c r="F52" s="307">
        <v>10000</v>
      </c>
      <c r="G52" s="307">
        <v>10000</v>
      </c>
      <c r="H52" s="307">
        <v>10000</v>
      </c>
      <c r="I52" s="307">
        <v>10000</v>
      </c>
      <c r="J52" s="307">
        <v>10000</v>
      </c>
      <c r="K52" s="307">
        <v>10000</v>
      </c>
      <c r="L52" s="307">
        <v>10000</v>
      </c>
      <c r="M52" s="307">
        <v>10000</v>
      </c>
      <c r="N52" s="307">
        <v>10000</v>
      </c>
      <c r="O52" s="486">
        <f t="shared" si="4"/>
        <v>120000</v>
      </c>
      <c r="P52" s="1042"/>
    </row>
    <row r="53" spans="1:16" ht="37.5" customHeight="1">
      <c r="A53" s="5"/>
      <c r="B53" s="624" t="s">
        <v>412</v>
      </c>
      <c r="C53" s="607"/>
      <c r="D53" s="307"/>
      <c r="E53" s="307"/>
      <c r="F53" s="307"/>
      <c r="G53" s="307"/>
      <c r="H53" s="307"/>
      <c r="I53" s="307"/>
      <c r="J53" s="307"/>
      <c r="K53" s="307"/>
      <c r="L53" s="307"/>
      <c r="M53" s="307"/>
      <c r="N53" s="307"/>
      <c r="O53" s="486">
        <f t="shared" si="4"/>
        <v>0</v>
      </c>
      <c r="P53" s="1042"/>
    </row>
    <row r="54" spans="1:16" ht="50.25" customHeight="1">
      <c r="A54" s="5"/>
      <c r="B54" s="624" t="s">
        <v>151</v>
      </c>
      <c r="C54" s="607">
        <v>5000</v>
      </c>
      <c r="D54" s="307">
        <v>5000</v>
      </c>
      <c r="E54" s="307">
        <v>5000</v>
      </c>
      <c r="F54" s="307">
        <v>5000</v>
      </c>
      <c r="G54" s="307">
        <v>5000</v>
      </c>
      <c r="H54" s="307">
        <v>5000</v>
      </c>
      <c r="I54" s="307">
        <v>5000</v>
      </c>
      <c r="J54" s="307">
        <v>5000</v>
      </c>
      <c r="K54" s="307">
        <v>5000</v>
      </c>
      <c r="L54" s="307">
        <v>5000</v>
      </c>
      <c r="M54" s="307">
        <v>5000</v>
      </c>
      <c r="N54" s="307">
        <v>5000</v>
      </c>
      <c r="O54" s="486">
        <f t="shared" si="4"/>
        <v>60000</v>
      </c>
      <c r="P54" s="1042"/>
    </row>
    <row r="55" spans="1:16" ht="37.5" customHeight="1">
      <c r="A55" s="5"/>
      <c r="B55" s="624" t="s">
        <v>413</v>
      </c>
      <c r="C55" s="607">
        <v>15000</v>
      </c>
      <c r="D55" s="307">
        <v>15000</v>
      </c>
      <c r="E55" s="307">
        <v>15000</v>
      </c>
      <c r="F55" s="307">
        <v>15000</v>
      </c>
      <c r="G55" s="307">
        <v>15000</v>
      </c>
      <c r="H55" s="307">
        <v>15000</v>
      </c>
      <c r="I55" s="307">
        <v>15000</v>
      </c>
      <c r="J55" s="307">
        <v>15000</v>
      </c>
      <c r="K55" s="307">
        <v>15000</v>
      </c>
      <c r="L55" s="307">
        <v>15000</v>
      </c>
      <c r="M55" s="307">
        <v>15000</v>
      </c>
      <c r="N55" s="307">
        <v>15000</v>
      </c>
      <c r="O55" s="486">
        <f t="shared" si="4"/>
        <v>180000</v>
      </c>
      <c r="P55" s="1042"/>
    </row>
    <row r="56" spans="1:16" ht="38.25" customHeight="1">
      <c r="A56" s="5"/>
      <c r="B56" s="624" t="s">
        <v>414</v>
      </c>
      <c r="C56" s="607"/>
      <c r="D56" s="307"/>
      <c r="E56" s="307"/>
      <c r="F56" s="307"/>
      <c r="G56" s="307"/>
      <c r="H56" s="307"/>
      <c r="I56" s="307"/>
      <c r="J56" s="307"/>
      <c r="K56" s="307"/>
      <c r="L56" s="307"/>
      <c r="M56" s="307"/>
      <c r="N56" s="307"/>
      <c r="O56" s="486">
        <f t="shared" si="4"/>
        <v>0</v>
      </c>
      <c r="P56" s="1042"/>
    </row>
    <row r="57" spans="1:16" ht="38.25" customHeight="1">
      <c r="A57" s="5"/>
      <c r="B57" s="624" t="s">
        <v>432</v>
      </c>
      <c r="C57" s="607"/>
      <c r="D57" s="307"/>
      <c r="E57" s="307"/>
      <c r="F57" s="307"/>
      <c r="G57" s="307"/>
      <c r="H57" s="307"/>
      <c r="I57" s="307"/>
      <c r="J57" s="307"/>
      <c r="K57" s="307"/>
      <c r="L57" s="307"/>
      <c r="M57" s="307"/>
      <c r="N57" s="307"/>
      <c r="O57" s="486">
        <f t="shared" si="4"/>
        <v>0</v>
      </c>
      <c r="P57" s="1042"/>
    </row>
    <row r="58" spans="1:16" ht="46.5" customHeight="1">
      <c r="A58" s="5"/>
      <c r="B58" s="624" t="s">
        <v>739</v>
      </c>
      <c r="C58" s="607">
        <v>65000</v>
      </c>
      <c r="D58" s="307">
        <v>60000</v>
      </c>
      <c r="E58" s="307">
        <v>85000</v>
      </c>
      <c r="F58" s="307">
        <v>60000</v>
      </c>
      <c r="G58" s="307">
        <v>85000</v>
      </c>
      <c r="H58" s="307">
        <v>60000</v>
      </c>
      <c r="I58" s="307">
        <v>60000</v>
      </c>
      <c r="J58" s="307">
        <v>60000</v>
      </c>
      <c r="K58" s="307">
        <v>85400</v>
      </c>
      <c r="L58" s="307">
        <v>60000</v>
      </c>
      <c r="M58" s="307">
        <v>60000</v>
      </c>
      <c r="N58" s="307">
        <v>60000</v>
      </c>
      <c r="O58" s="486">
        <f t="shared" si="4"/>
        <v>800400</v>
      </c>
      <c r="P58" s="1042"/>
    </row>
    <row r="59" spans="1:16" ht="22.5" customHeight="1">
      <c r="A59" s="5"/>
      <c r="B59" s="624" t="s">
        <v>143</v>
      </c>
      <c r="C59" s="607"/>
      <c r="D59" s="307"/>
      <c r="E59" s="307"/>
      <c r="F59" s="307">
        <v>180500</v>
      </c>
      <c r="G59" s="307">
        <v>180500</v>
      </c>
      <c r="H59" s="307">
        <v>180500</v>
      </c>
      <c r="I59" s="307">
        <v>180500</v>
      </c>
      <c r="J59" s="307">
        <v>180500</v>
      </c>
      <c r="K59" s="307">
        <v>180500</v>
      </c>
      <c r="L59" s="307">
        <v>180500</v>
      </c>
      <c r="M59" s="307">
        <v>180500</v>
      </c>
      <c r="N59" s="307">
        <v>180500</v>
      </c>
      <c r="O59" s="486">
        <f t="shared" si="4"/>
        <v>1624500</v>
      </c>
      <c r="P59" s="1042"/>
    </row>
    <row r="60" spans="1:16" ht="46.5" customHeight="1">
      <c r="A60" s="5"/>
      <c r="B60" s="624" t="s">
        <v>144</v>
      </c>
      <c r="C60" s="607"/>
      <c r="D60" s="307"/>
      <c r="E60" s="307"/>
      <c r="F60" s="307"/>
      <c r="G60" s="307"/>
      <c r="H60" s="307"/>
      <c r="I60" s="307"/>
      <c r="J60" s="307"/>
      <c r="K60" s="307"/>
      <c r="L60" s="307"/>
      <c r="M60" s="307"/>
      <c r="N60" s="307"/>
      <c r="O60" s="486">
        <f t="shared" si="4"/>
        <v>0</v>
      </c>
      <c r="P60" s="1042"/>
    </row>
    <row r="61" spans="1:16" ht="22.5" customHeight="1">
      <c r="A61" s="5"/>
      <c r="B61" s="624" t="s">
        <v>145</v>
      </c>
      <c r="C61" s="607"/>
      <c r="D61" s="307"/>
      <c r="E61" s="307"/>
      <c r="F61" s="307"/>
      <c r="G61" s="307"/>
      <c r="H61" s="307"/>
      <c r="I61" s="307"/>
      <c r="J61" s="307"/>
      <c r="K61" s="307"/>
      <c r="L61" s="307"/>
      <c r="M61" s="307"/>
      <c r="N61" s="307"/>
      <c r="O61" s="486">
        <f t="shared" si="4"/>
        <v>0</v>
      </c>
      <c r="P61" s="1042"/>
    </row>
    <row r="62" spans="1:16" ht="32.25" customHeight="1">
      <c r="A62" s="5"/>
      <c r="B62" s="625" t="s">
        <v>431</v>
      </c>
      <c r="C62" s="607"/>
      <c r="D62" s="307"/>
      <c r="E62" s="307"/>
      <c r="F62" s="307"/>
      <c r="G62" s="307"/>
      <c r="H62" s="307"/>
      <c r="I62" s="307"/>
      <c r="J62" s="307"/>
      <c r="K62" s="307"/>
      <c r="L62" s="307"/>
      <c r="M62" s="307"/>
      <c r="N62" s="307"/>
      <c r="O62" s="486">
        <f t="shared" si="4"/>
        <v>0</v>
      </c>
      <c r="P62" s="619"/>
    </row>
    <row r="63" spans="1:16" ht="22.5" customHeight="1">
      <c r="A63" s="5"/>
      <c r="B63" s="597" t="s">
        <v>738</v>
      </c>
      <c r="C63" s="607"/>
      <c r="D63" s="307"/>
      <c r="E63" s="307">
        <v>850000</v>
      </c>
      <c r="F63" s="307"/>
      <c r="G63" s="307"/>
      <c r="H63" s="307"/>
      <c r="I63" s="307"/>
      <c r="J63" s="307"/>
      <c r="K63" s="307"/>
      <c r="L63" s="307"/>
      <c r="M63" s="307"/>
      <c r="N63" s="307"/>
      <c r="O63" s="486">
        <f t="shared" si="4"/>
        <v>850000</v>
      </c>
      <c r="P63" s="619"/>
    </row>
    <row r="64" spans="1:16" ht="27" customHeight="1">
      <c r="A64" s="5"/>
      <c r="B64" s="597"/>
      <c r="C64" s="607"/>
      <c r="D64" s="307"/>
      <c r="E64" s="307"/>
      <c r="F64" s="307"/>
      <c r="G64" s="307"/>
      <c r="H64" s="307"/>
      <c r="I64" s="307"/>
      <c r="J64" s="307"/>
      <c r="K64" s="307"/>
      <c r="L64" s="307"/>
      <c r="M64" s="307"/>
      <c r="N64" s="307"/>
      <c r="O64" s="486">
        <f t="shared" si="4"/>
        <v>0</v>
      </c>
      <c r="P64" s="619"/>
    </row>
    <row r="65" spans="1:16" ht="23.25" customHeight="1">
      <c r="A65" s="5"/>
      <c r="B65" s="597"/>
      <c r="C65" s="607"/>
      <c r="D65" s="307"/>
      <c r="E65" s="307"/>
      <c r="F65" s="307"/>
      <c r="G65" s="307"/>
      <c r="H65" s="307"/>
      <c r="I65" s="307"/>
      <c r="J65" s="307"/>
      <c r="K65" s="307"/>
      <c r="L65" s="307"/>
      <c r="M65" s="307"/>
      <c r="N65" s="307"/>
      <c r="O65" s="486">
        <f t="shared" si="4"/>
        <v>0</v>
      </c>
      <c r="P65" s="619"/>
    </row>
    <row r="66" spans="1:16" ht="27" customHeight="1">
      <c r="A66" s="5"/>
      <c r="B66" s="597"/>
      <c r="C66" s="585"/>
      <c r="D66" s="297"/>
      <c r="E66" s="297"/>
      <c r="F66" s="297"/>
      <c r="G66" s="297"/>
      <c r="H66" s="297"/>
      <c r="I66" s="297"/>
      <c r="J66" s="297"/>
      <c r="K66" s="297"/>
      <c r="L66" s="297"/>
      <c r="M66" s="297"/>
      <c r="N66" s="297"/>
      <c r="O66" s="486">
        <f t="shared" si="4"/>
        <v>0</v>
      </c>
      <c r="P66" s="619"/>
    </row>
    <row r="67" spans="1:16" ht="39" customHeight="1" thickBot="1">
      <c r="A67" s="5"/>
      <c r="B67" s="598" t="s">
        <v>152</v>
      </c>
      <c r="C67" s="606"/>
      <c r="D67" s="301"/>
      <c r="E67" s="301"/>
      <c r="F67" s="301"/>
      <c r="G67" s="301"/>
      <c r="H67" s="301"/>
      <c r="I67" s="301"/>
      <c r="J67" s="301"/>
      <c r="K67" s="301"/>
      <c r="L67" s="301"/>
      <c r="M67" s="301"/>
      <c r="N67" s="301"/>
      <c r="O67" s="302">
        <f t="shared" si="4"/>
        <v>0</v>
      </c>
      <c r="P67" s="1119" t="s">
        <v>313</v>
      </c>
    </row>
    <row r="68" spans="1:16" ht="48.75" customHeight="1" thickBot="1">
      <c r="A68" s="5"/>
      <c r="B68" s="594" t="s">
        <v>157</v>
      </c>
      <c r="C68" s="605">
        <f>SUM(C15,C45)</f>
        <v>280500</v>
      </c>
      <c r="D68" s="309">
        <f t="shared" ref="D68:N68" si="13">SUM(D15,D45)</f>
        <v>275500</v>
      </c>
      <c r="E68" s="309">
        <f t="shared" si="13"/>
        <v>1150500</v>
      </c>
      <c r="F68" s="309">
        <f>SUM(F15,F45)</f>
        <v>275500</v>
      </c>
      <c r="G68" s="309">
        <f>SUM(G15,G45)</f>
        <v>300500</v>
      </c>
      <c r="H68" s="309">
        <f t="shared" si="13"/>
        <v>275500</v>
      </c>
      <c r="I68" s="309">
        <f t="shared" si="13"/>
        <v>275500</v>
      </c>
      <c r="J68" s="309">
        <f t="shared" si="13"/>
        <v>275500</v>
      </c>
      <c r="K68" s="309">
        <f t="shared" si="13"/>
        <v>300900</v>
      </c>
      <c r="L68" s="309">
        <f t="shared" si="13"/>
        <v>275500</v>
      </c>
      <c r="M68" s="309">
        <f t="shared" si="13"/>
        <v>275500</v>
      </c>
      <c r="N68" s="309">
        <f t="shared" si="13"/>
        <v>275500</v>
      </c>
      <c r="O68" s="310">
        <f t="shared" si="4"/>
        <v>4236400</v>
      </c>
      <c r="P68" s="1119"/>
    </row>
    <row r="69" spans="1:16" ht="57.75" customHeight="1">
      <c r="A69" s="5"/>
      <c r="B69" s="599" t="s">
        <v>158</v>
      </c>
      <c r="C69" s="608">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123" t="s">
        <v>317</v>
      </c>
    </row>
    <row r="70" spans="1:16" ht="40.5" customHeight="1" thickBot="1">
      <c r="A70" s="5"/>
      <c r="B70" s="600" t="s">
        <v>159</v>
      </c>
      <c r="C70" s="585">
        <f>SUM(C6:C10)-SUM(C17,C20,C23,C24,C27,C28,C29,C32,C35,C36,C37,C38,C39)-SUM(C46:C66)</f>
        <v>-10500</v>
      </c>
      <c r="D70" s="297">
        <f t="shared" ref="D70:N70" si="15">SUM(D6:D10)-SUM(D17,D20,D23,D24,D27,D28,D29,D32,D35,D36,D37,D38,D39)-SUM(D46:D66)</f>
        <v>24500</v>
      </c>
      <c r="E70" s="297">
        <f t="shared" si="15"/>
        <v>649500</v>
      </c>
      <c r="F70" s="297">
        <f t="shared" si="15"/>
        <v>24500</v>
      </c>
      <c r="G70" s="297">
        <f t="shared" si="15"/>
        <v>-500</v>
      </c>
      <c r="H70" s="297">
        <f t="shared" si="15"/>
        <v>24500</v>
      </c>
      <c r="I70" s="297">
        <f t="shared" si="15"/>
        <v>24500</v>
      </c>
      <c r="J70" s="297">
        <f t="shared" si="15"/>
        <v>24500</v>
      </c>
      <c r="K70" s="297">
        <f t="shared" si="15"/>
        <v>-900</v>
      </c>
      <c r="L70" s="297">
        <f t="shared" si="15"/>
        <v>124500</v>
      </c>
      <c r="M70" s="297">
        <f t="shared" si="15"/>
        <v>24500</v>
      </c>
      <c r="N70" s="297">
        <f t="shared" si="15"/>
        <v>124500</v>
      </c>
      <c r="O70" s="300">
        <f t="shared" si="4"/>
        <v>1033600</v>
      </c>
      <c r="P70" s="1124"/>
    </row>
    <row r="71" spans="1:16" ht="45" customHeight="1" thickBot="1">
      <c r="A71" s="5"/>
      <c r="B71" s="591" t="s">
        <v>160</v>
      </c>
      <c r="C71" s="606">
        <f>C5+C12-C68+C69</f>
        <v>-2000</v>
      </c>
      <c r="D71" s="301">
        <f t="shared" ref="D71:N71" si="16">D5+D12-D68+D69</f>
        <v>22500</v>
      </c>
      <c r="E71" s="301">
        <f t="shared" si="16"/>
        <v>672000</v>
      </c>
      <c r="F71" s="301">
        <f t="shared" si="16"/>
        <v>696500</v>
      </c>
      <c r="G71" s="301">
        <f t="shared" si="16"/>
        <v>696000</v>
      </c>
      <c r="H71" s="301">
        <f t="shared" si="16"/>
        <v>720500</v>
      </c>
      <c r="I71" s="301">
        <f t="shared" si="16"/>
        <v>745000</v>
      </c>
      <c r="J71" s="301">
        <f t="shared" si="16"/>
        <v>769500</v>
      </c>
      <c r="K71" s="301">
        <f t="shared" si="16"/>
        <v>768600</v>
      </c>
      <c r="L71" s="301">
        <f t="shared" si="16"/>
        <v>893100</v>
      </c>
      <c r="M71" s="301">
        <f t="shared" si="16"/>
        <v>917600</v>
      </c>
      <c r="N71" s="301">
        <f t="shared" si="16"/>
        <v>1042100</v>
      </c>
      <c r="O71" s="313">
        <f>N71</f>
        <v>1042100</v>
      </c>
      <c r="P71" s="620" t="s">
        <v>316</v>
      </c>
    </row>
    <row r="72" spans="1:16" ht="15">
      <c r="B72" s="449"/>
      <c r="C72" s="450"/>
      <c r="D72" s="450"/>
      <c r="E72" s="450"/>
      <c r="F72" s="450"/>
      <c r="G72" s="451"/>
      <c r="H72" s="451"/>
      <c r="I72" s="451"/>
      <c r="J72" s="451"/>
      <c r="K72" s="451"/>
      <c r="L72" s="451"/>
      <c r="M72" s="451"/>
      <c r="N72" s="451"/>
      <c r="O72" s="452"/>
    </row>
    <row r="73" spans="1:16" ht="168" customHeight="1">
      <c r="B73" s="1117" t="s">
        <v>507</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L6:N10 H7:K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E50" sqref="E5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506</v>
      </c>
      <c r="C1" s="1130"/>
      <c r="D1" s="1131"/>
      <c r="E1" s="184" t="s">
        <v>207</v>
      </c>
      <c r="F1" s="13"/>
      <c r="G1" s="13"/>
      <c r="H1" s="13"/>
    </row>
    <row r="2" spans="2:8" ht="23.25" customHeight="1" thickBot="1">
      <c r="B2" s="437" t="s">
        <v>161</v>
      </c>
      <c r="C2" s="323" t="s">
        <v>239</v>
      </c>
      <c r="D2" s="461" t="s">
        <v>504</v>
      </c>
      <c r="E2" s="129" t="s">
        <v>291</v>
      </c>
    </row>
    <row r="3" spans="2:8" ht="23.25" customHeight="1" thickBot="1">
      <c r="B3" s="438" t="s">
        <v>162</v>
      </c>
      <c r="C3" s="439">
        <v>2020</v>
      </c>
      <c r="D3" s="462">
        <v>2021</v>
      </c>
      <c r="E3" s="496"/>
    </row>
    <row r="4" spans="2:8" ht="23.25" customHeight="1" thickBot="1">
      <c r="B4" s="1132" t="s">
        <v>133</v>
      </c>
      <c r="C4" s="1133"/>
      <c r="D4" s="1134"/>
      <c r="E4" s="1041" t="s">
        <v>527</v>
      </c>
    </row>
    <row r="5" spans="2:8" ht="23.25" customHeight="1" thickBot="1">
      <c r="B5" s="440" t="s">
        <v>134</v>
      </c>
      <c r="C5" s="441">
        <f>'10.b-Cash-flow 2. év'!N71</f>
        <v>1042100</v>
      </c>
      <c r="D5" s="463">
        <f>C72</f>
        <v>1581100</v>
      </c>
      <c r="E5" s="1042"/>
    </row>
    <row r="6" spans="2:8" ht="23.25" customHeight="1">
      <c r="B6" s="490" t="s">
        <v>135</v>
      </c>
      <c r="C6" s="491">
        <v>4000000</v>
      </c>
      <c r="D6" s="492">
        <v>5000000</v>
      </c>
      <c r="E6" s="1042"/>
    </row>
    <row r="7" spans="2:8" ht="23.25" customHeight="1">
      <c r="B7" s="555" t="s">
        <v>136</v>
      </c>
      <c r="C7" s="556"/>
      <c r="D7" s="498"/>
      <c r="E7" s="1042"/>
    </row>
    <row r="8" spans="2:8" ht="23.25" customHeight="1">
      <c r="B8" s="555" t="s">
        <v>137</v>
      </c>
      <c r="C8" s="556"/>
      <c r="D8" s="498"/>
      <c r="E8" s="1042"/>
    </row>
    <row r="9" spans="2:8" ht="23.25" customHeight="1">
      <c r="B9" s="555" t="s">
        <v>138</v>
      </c>
      <c r="C9" s="556"/>
      <c r="D9" s="498"/>
      <c r="E9" s="1042"/>
    </row>
    <row r="10" spans="2:8" ht="23.25" customHeight="1">
      <c r="B10" s="555" t="s">
        <v>139</v>
      </c>
      <c r="C10" s="556"/>
      <c r="D10" s="498"/>
      <c r="E10" s="1042"/>
    </row>
    <row r="11" spans="2:8" ht="23.25" customHeight="1">
      <c r="B11" s="555" t="s">
        <v>140</v>
      </c>
      <c r="C11" s="556"/>
      <c r="D11" s="498"/>
      <c r="E11" s="1042"/>
    </row>
    <row r="12" spans="2:8" ht="23.25" customHeight="1" thickBot="1">
      <c r="B12" s="442" t="s">
        <v>141</v>
      </c>
      <c r="C12" s="443">
        <f t="shared" ref="C12:D12" si="0">SUM(C6:C11)</f>
        <v>4000000</v>
      </c>
      <c r="D12" s="464">
        <f t="shared" si="0"/>
        <v>5000000</v>
      </c>
      <c r="E12" s="1042"/>
    </row>
    <row r="13" spans="2:8" ht="8.25" customHeight="1" thickBot="1">
      <c r="B13" s="444"/>
      <c r="C13" s="445"/>
      <c r="D13" s="465"/>
      <c r="E13" s="304"/>
    </row>
    <row r="14" spans="2:8" ht="19.5" customHeight="1" thickBot="1">
      <c r="B14" s="1135" t="s">
        <v>142</v>
      </c>
      <c r="C14" s="1136"/>
      <c r="D14" s="1137"/>
      <c r="E14" s="304"/>
    </row>
    <row r="15" spans="2:8" ht="29.25" customHeight="1" thickBot="1">
      <c r="B15" s="557" t="s">
        <v>473</v>
      </c>
      <c r="C15" s="571">
        <f>SUM(C17,C20,C23,C24,C27,C28,C29,C32,,C35,C36,C37,C38,C39,C44)</f>
        <v>0</v>
      </c>
      <c r="D15" s="572">
        <f>SUM(D17,D20,D23,D24,D27,D28,D29,D32,,D35,D36,D37,D38,D39,D44)</f>
        <v>0</v>
      </c>
      <c r="E15" s="304" t="s">
        <v>528</v>
      </c>
    </row>
    <row r="16" spans="2:8" ht="39.75" customHeight="1" thickBot="1">
      <c r="B16" s="558" t="s">
        <v>500</v>
      </c>
      <c r="C16" s="573">
        <f>C15*0.9</f>
        <v>0</v>
      </c>
      <c r="D16" s="574">
        <f>D15*0.9</f>
        <v>0</v>
      </c>
      <c r="E16" s="304"/>
    </row>
    <row r="17" spans="2:5" ht="48.75" customHeight="1">
      <c r="B17" s="559" t="s">
        <v>474</v>
      </c>
      <c r="C17" s="575">
        <f>SUM(C18:C19)</f>
        <v>0</v>
      </c>
      <c r="D17" s="576">
        <f>SUM(D18:D19)</f>
        <v>0</v>
      </c>
      <c r="E17" s="304"/>
    </row>
    <row r="18" spans="2:5" ht="34.5" customHeight="1">
      <c r="B18" s="560" t="s">
        <v>475</v>
      </c>
      <c r="C18" s="577"/>
      <c r="D18" s="466"/>
      <c r="E18" s="304"/>
    </row>
    <row r="19" spans="2:5" ht="33" customHeight="1">
      <c r="B19" s="560" t="s">
        <v>149</v>
      </c>
      <c r="C19" s="577"/>
      <c r="D19" s="466"/>
      <c r="E19" s="304"/>
    </row>
    <row r="20" spans="2:5" ht="48.75" customHeight="1">
      <c r="B20" s="561" t="s">
        <v>476</v>
      </c>
      <c r="C20" s="577">
        <f>SUM(C21:C22)</f>
        <v>0</v>
      </c>
      <c r="D20" s="578">
        <f>SUM(D21:D22)</f>
        <v>0</v>
      </c>
      <c r="E20" s="304"/>
    </row>
    <row r="21" spans="2:5" ht="25.5" customHeight="1">
      <c r="B21" s="560" t="s">
        <v>477</v>
      </c>
      <c r="C21" s="577"/>
      <c r="D21" s="466"/>
      <c r="E21" s="304"/>
    </row>
    <row r="22" spans="2:5" ht="25.5" customHeight="1">
      <c r="B22" s="560" t="s">
        <v>478</v>
      </c>
      <c r="C22" s="577"/>
      <c r="D22" s="466"/>
      <c r="E22" s="304"/>
    </row>
    <row r="23" spans="2:5" ht="66" customHeight="1">
      <c r="B23" s="562" t="s">
        <v>479</v>
      </c>
      <c r="C23" s="577"/>
      <c r="D23" s="466"/>
      <c r="E23" s="304"/>
    </row>
    <row r="24" spans="2:5" ht="39.75" customHeight="1">
      <c r="B24" s="561" t="s">
        <v>480</v>
      </c>
      <c r="C24" s="577">
        <f>SUM(C25:C26)</f>
        <v>0</v>
      </c>
      <c r="D24" s="578">
        <f>SUM(D25:D26)</f>
        <v>0</v>
      </c>
      <c r="E24" s="304"/>
    </row>
    <row r="25" spans="2:5" ht="33" customHeight="1">
      <c r="B25" s="560" t="s">
        <v>481</v>
      </c>
      <c r="C25" s="577"/>
      <c r="D25" s="466"/>
      <c r="E25" s="304"/>
    </row>
    <row r="26" spans="2:5" ht="33.75" customHeight="1">
      <c r="B26" s="560" t="s">
        <v>482</v>
      </c>
      <c r="C26" s="577"/>
      <c r="D26" s="466"/>
      <c r="E26" s="304"/>
    </row>
    <row r="27" spans="2:5" ht="63.75" customHeight="1">
      <c r="B27" s="562" t="s">
        <v>483</v>
      </c>
      <c r="C27" s="577"/>
      <c r="D27" s="466"/>
      <c r="E27" s="304"/>
    </row>
    <row r="28" spans="2:5" ht="46.5" customHeight="1">
      <c r="B28" s="562" t="s">
        <v>484</v>
      </c>
      <c r="C28" s="577"/>
      <c r="D28" s="466"/>
      <c r="E28" s="304"/>
    </row>
    <row r="29" spans="2:5" ht="36.6" customHeight="1">
      <c r="B29" s="563" t="s">
        <v>485</v>
      </c>
      <c r="C29" s="577">
        <f>SUM(C30:C31)</f>
        <v>0</v>
      </c>
      <c r="D29" s="578">
        <f>SUM(D30:D31)</f>
        <v>0</v>
      </c>
      <c r="E29" s="304"/>
    </row>
    <row r="30" spans="2:5" ht="52.5" customHeight="1">
      <c r="B30" s="560" t="s">
        <v>486</v>
      </c>
      <c r="C30" s="577"/>
      <c r="D30" s="466"/>
      <c r="E30" s="304"/>
    </row>
    <row r="31" spans="2:5" ht="37.9" customHeight="1">
      <c r="B31" s="560" t="s">
        <v>487</v>
      </c>
      <c r="C31" s="577"/>
      <c r="D31" s="466"/>
      <c r="E31" s="304"/>
    </row>
    <row r="32" spans="2:5" ht="33.75" customHeight="1">
      <c r="B32" s="563" t="s">
        <v>488</v>
      </c>
      <c r="C32" s="577">
        <f>SUM(C33:C34)</f>
        <v>0</v>
      </c>
      <c r="D32" s="578">
        <f>SUM(D33:D34)</f>
        <v>0</v>
      </c>
      <c r="E32" s="304"/>
    </row>
    <row r="33" spans="2:5" ht="34.5" customHeight="1">
      <c r="B33" s="560" t="s">
        <v>489</v>
      </c>
      <c r="C33" s="577"/>
      <c r="D33" s="466"/>
      <c r="E33" s="304"/>
    </row>
    <row r="34" spans="2:5" ht="34.5" customHeight="1">
      <c r="B34" s="560" t="s">
        <v>490</v>
      </c>
      <c r="C34" s="579"/>
      <c r="D34" s="544"/>
      <c r="E34" s="304"/>
    </row>
    <row r="35" spans="2:5" ht="63.75" customHeight="1">
      <c r="B35" s="562" t="s">
        <v>491</v>
      </c>
      <c r="C35" s="579"/>
      <c r="D35" s="544"/>
      <c r="E35" s="304"/>
    </row>
    <row r="36" spans="2:5" ht="53.25" customHeight="1">
      <c r="B36" s="562" t="s">
        <v>492</v>
      </c>
      <c r="C36" s="579"/>
      <c r="D36" s="544"/>
      <c r="E36" s="304"/>
    </row>
    <row r="37" spans="2:5" ht="64.5" customHeight="1">
      <c r="B37" s="562" t="s">
        <v>493</v>
      </c>
      <c r="C37" s="579"/>
      <c r="D37" s="544"/>
      <c r="E37" s="304"/>
    </row>
    <row r="38" spans="2:5" ht="60.75" customHeight="1">
      <c r="B38" s="562" t="s">
        <v>494</v>
      </c>
      <c r="C38" s="579"/>
      <c r="D38" s="544"/>
      <c r="E38" s="304"/>
    </row>
    <row r="39" spans="2:5" ht="34.5" customHeight="1">
      <c r="B39" s="561" t="s">
        <v>495</v>
      </c>
      <c r="C39" s="579">
        <f>SUM(C40:C43)</f>
        <v>0</v>
      </c>
      <c r="D39" s="580">
        <f>SUM(D40:D43)</f>
        <v>0</v>
      </c>
      <c r="E39" s="304"/>
    </row>
    <row r="40" spans="2:5" ht="34.5" customHeight="1">
      <c r="B40" s="560" t="s">
        <v>496</v>
      </c>
      <c r="C40" s="579"/>
      <c r="D40" s="544"/>
      <c r="E40" s="304"/>
    </row>
    <row r="41" spans="2:5" ht="34.5" customHeight="1">
      <c r="B41" s="560" t="s">
        <v>497</v>
      </c>
      <c r="C41" s="579"/>
      <c r="D41" s="544"/>
      <c r="E41" s="304"/>
    </row>
    <row r="42" spans="2:5" ht="34.5" customHeight="1">
      <c r="B42" s="560" t="s">
        <v>498</v>
      </c>
      <c r="C42" s="579"/>
      <c r="D42" s="544"/>
      <c r="E42" s="304"/>
    </row>
    <row r="43" spans="2:5" ht="31.5" customHeight="1">
      <c r="B43" s="560" t="s">
        <v>499</v>
      </c>
      <c r="C43" s="577"/>
      <c r="D43" s="466"/>
      <c r="E43" s="304"/>
    </row>
    <row r="44" spans="2:5" ht="31.5" customHeight="1" thickBot="1">
      <c r="B44" s="564" t="s">
        <v>152</v>
      </c>
      <c r="C44" s="581"/>
      <c r="D44" s="467"/>
      <c r="E44" s="304"/>
    </row>
    <row r="45" spans="2:5" ht="27" customHeight="1" thickBot="1">
      <c r="B45" s="565" t="s">
        <v>156</v>
      </c>
      <c r="C45" s="582">
        <f>SUM(C46:C68)</f>
        <v>3461000</v>
      </c>
      <c r="D45" s="484">
        <f>SUM(D46:D68)</f>
        <v>3531000</v>
      </c>
      <c r="E45" s="304"/>
    </row>
    <row r="46" spans="2:5" ht="18.75" customHeight="1">
      <c r="B46" s="487" t="s">
        <v>146</v>
      </c>
      <c r="C46" s="583"/>
      <c r="D46" s="584"/>
      <c r="E46" s="304"/>
    </row>
    <row r="47" spans="2:5" ht="21.75" customHeight="1">
      <c r="B47" s="488" t="s">
        <v>153</v>
      </c>
      <c r="C47" s="583"/>
      <c r="D47" s="584"/>
      <c r="E47" s="304"/>
    </row>
    <row r="48" spans="2:5" ht="30">
      <c r="B48" s="488" t="s">
        <v>154</v>
      </c>
      <c r="C48" s="583"/>
      <c r="D48" s="584"/>
      <c r="E48" s="304"/>
    </row>
    <row r="49" spans="2:5" ht="33" customHeight="1">
      <c r="B49" s="488" t="s">
        <v>155</v>
      </c>
      <c r="C49" s="583">
        <v>60000</v>
      </c>
      <c r="D49" s="584">
        <v>60000</v>
      </c>
      <c r="E49" s="304"/>
    </row>
    <row r="50" spans="2:5" ht="19.5" customHeight="1">
      <c r="B50" s="488" t="s">
        <v>147</v>
      </c>
      <c r="C50" s="583"/>
      <c r="D50" s="584"/>
      <c r="E50" s="304"/>
    </row>
    <row r="51" spans="2:5" ht="19.5" customHeight="1">
      <c r="B51" s="488" t="s">
        <v>150</v>
      </c>
      <c r="C51" s="583"/>
      <c r="D51" s="584"/>
      <c r="E51" s="304"/>
    </row>
    <row r="52" spans="2:5" ht="20.25" customHeight="1">
      <c r="B52" s="488" t="s">
        <v>148</v>
      </c>
      <c r="C52" s="583">
        <v>120000</v>
      </c>
      <c r="D52" s="583">
        <v>120000</v>
      </c>
      <c r="E52" s="304"/>
    </row>
    <row r="53" spans="2:5" ht="19.5" customHeight="1">
      <c r="B53" s="488" t="s">
        <v>412</v>
      </c>
      <c r="C53" s="583"/>
      <c r="D53" s="584"/>
      <c r="E53" s="304"/>
    </row>
    <row r="54" spans="2:5" ht="34.5" customHeight="1">
      <c r="B54" s="488" t="s">
        <v>151</v>
      </c>
      <c r="C54" s="583">
        <v>60000</v>
      </c>
      <c r="D54" s="584">
        <v>60000</v>
      </c>
      <c r="E54" s="304"/>
    </row>
    <row r="55" spans="2:5" ht="42.75" customHeight="1">
      <c r="B55" s="488" t="s">
        <v>413</v>
      </c>
      <c r="C55" s="583">
        <v>250000</v>
      </c>
      <c r="D55" s="584">
        <v>300000</v>
      </c>
      <c r="E55" s="304"/>
    </row>
    <row r="56" spans="2:5" ht="24.75" customHeight="1">
      <c r="B56" s="488" t="s">
        <v>414</v>
      </c>
      <c r="C56" s="583"/>
      <c r="D56" s="584"/>
      <c r="E56" s="304"/>
    </row>
    <row r="57" spans="2:5" ht="18">
      <c r="B57" s="488" t="s">
        <v>432</v>
      </c>
      <c r="C57" s="583"/>
      <c r="D57" s="584"/>
      <c r="E57" s="304"/>
    </row>
    <row r="58" spans="2:5" ht="55.5" customHeight="1">
      <c r="B58" s="624" t="s">
        <v>739</v>
      </c>
      <c r="C58" s="577">
        <v>805000</v>
      </c>
      <c r="D58" s="714">
        <v>825000</v>
      </c>
      <c r="E58" s="304"/>
    </row>
    <row r="59" spans="2:5" ht="20.45" customHeight="1">
      <c r="B59" s="488" t="s">
        <v>143</v>
      </c>
      <c r="C59" s="583">
        <v>2166000</v>
      </c>
      <c r="D59" s="584">
        <v>2166000</v>
      </c>
      <c r="E59" s="304"/>
    </row>
    <row r="60" spans="2:5" ht="34.15" customHeight="1">
      <c r="B60" s="488" t="s">
        <v>144</v>
      </c>
      <c r="C60" s="583"/>
      <c r="D60" s="584"/>
      <c r="E60" s="304"/>
    </row>
    <row r="61" spans="2:5" ht="18">
      <c r="B61" s="488" t="s">
        <v>145</v>
      </c>
      <c r="C61" s="583"/>
      <c r="D61" s="584"/>
      <c r="E61" s="304"/>
    </row>
    <row r="62" spans="2:5" ht="18">
      <c r="B62" s="489" t="s">
        <v>433</v>
      </c>
      <c r="C62" s="583"/>
      <c r="D62" s="584"/>
      <c r="E62" s="304"/>
    </row>
    <row r="63" spans="2:5" ht="16.5" customHeight="1">
      <c r="B63" s="499"/>
      <c r="C63" s="585"/>
      <c r="D63" s="300"/>
      <c r="E63" s="304"/>
    </row>
    <row r="64" spans="2:5" ht="16.5" customHeight="1">
      <c r="B64" s="499"/>
      <c r="C64" s="585"/>
      <c r="D64" s="300"/>
      <c r="E64" s="304"/>
    </row>
    <row r="65" spans="1:14" ht="16.5" customHeight="1">
      <c r="B65" s="499"/>
      <c r="C65" s="585"/>
      <c r="D65" s="300"/>
      <c r="E65" s="304"/>
    </row>
    <row r="66" spans="1:14" ht="16.5" customHeight="1">
      <c r="B66" s="488"/>
      <c r="C66" s="585"/>
      <c r="D66" s="300"/>
      <c r="E66" s="304"/>
    </row>
    <row r="67" spans="1:14" ht="15">
      <c r="B67" s="488"/>
      <c r="C67" s="585"/>
      <c r="D67" s="300"/>
      <c r="E67" s="304"/>
    </row>
    <row r="68" spans="1:14" ht="21.75" customHeight="1" thickBot="1">
      <c r="B68" s="566" t="s">
        <v>152</v>
      </c>
      <c r="C68" s="443"/>
      <c r="D68" s="586"/>
      <c r="E68" s="304"/>
    </row>
    <row r="69" spans="1:14" ht="24.75" customHeight="1" thickBot="1">
      <c r="B69" s="567" t="s">
        <v>157</v>
      </c>
      <c r="C69" s="587">
        <f>SUM(C15,C45)</f>
        <v>3461000</v>
      </c>
      <c r="D69" s="465">
        <f>SUM(D15,D45)</f>
        <v>3531000</v>
      </c>
      <c r="E69" s="304"/>
    </row>
    <row r="70" spans="1:14" ht="40.5" customHeight="1" thickBot="1">
      <c r="B70" s="568" t="s">
        <v>158</v>
      </c>
      <c r="C70" s="587">
        <f>C68+C43-C11</f>
        <v>0</v>
      </c>
      <c r="D70" s="465">
        <f>D68+D43-D11</f>
        <v>0</v>
      </c>
      <c r="E70" s="304"/>
    </row>
    <row r="71" spans="1:14" ht="21.75" customHeight="1" thickBot="1">
      <c r="B71" s="567" t="s">
        <v>159</v>
      </c>
      <c r="C71" s="587">
        <f>SUM(C6:C10)-SUM(C17,C20,C23,C24,C27,C28,C29,C32,,C35,C36,C37,C38,C39)-SUM(C46:C67)</f>
        <v>539000</v>
      </c>
      <c r="D71" s="588">
        <f>SUM(D6:D10)-SUM(D17,D20,D23,D24,D27,D28,D29,D32,,D35,D36,D37,D38,D39)-SUM(D46:D67)</f>
        <v>1469000</v>
      </c>
      <c r="E71" s="304"/>
    </row>
    <row r="72" spans="1:14" ht="23.25" customHeight="1" thickBot="1">
      <c r="B72" s="569" t="s">
        <v>160</v>
      </c>
      <c r="C72" s="443">
        <f>C5+C12-C69+C70</f>
        <v>1581100</v>
      </c>
      <c r="D72" s="586">
        <f>D5+D12-D69+D70</f>
        <v>3050100</v>
      </c>
      <c r="E72" s="304"/>
    </row>
    <row r="73" spans="1:14" ht="18.75" thickBot="1">
      <c r="B73" s="500"/>
      <c r="C73" s="500"/>
      <c r="D73" s="501"/>
      <c r="E73" s="304"/>
    </row>
    <row r="74" spans="1:14" ht="35.25" customHeight="1" thickBot="1">
      <c r="B74" s="446" t="s">
        <v>390</v>
      </c>
      <c r="C74" s="589"/>
      <c r="D74" s="460"/>
      <c r="E74" s="1041" t="s">
        <v>392</v>
      </c>
    </row>
    <row r="75" spans="1:14" ht="33" customHeight="1" thickBot="1">
      <c r="A75" s="234">
        <v>800</v>
      </c>
      <c r="B75" s="570" t="str">
        <f>CONCATENATE("Beírt karakterek száma: ",LEN(C76))</f>
        <v>Beírt karakterek száma: 635</v>
      </c>
      <c r="C75" s="1138" t="str">
        <f>IF(A76&gt;A75,CONCATENATE("Karaktertúllépés! Kérjük, válaszát a 3 cellában összesen maximum ",A75," karakterben foglalja össze!"),CONCATENATE("Még beírható karakterek száma:   ",A75-A76))</f>
        <v>Még beírható karakterek száma:   165</v>
      </c>
      <c r="D75" s="1139"/>
      <c r="E75" s="1042"/>
    </row>
    <row r="76" spans="1:14" ht="296.25" customHeight="1" thickBot="1">
      <c r="A76" s="494">
        <f>LEN(C76)</f>
        <v>635</v>
      </c>
      <c r="B76" s="528" t="s">
        <v>318</v>
      </c>
      <c r="C76" s="1140" t="s">
        <v>776</v>
      </c>
      <c r="D76" s="1141"/>
      <c r="E76" s="1042"/>
    </row>
    <row r="77" spans="1:14" ht="32.25" customHeight="1" thickBot="1">
      <c r="A77" s="234">
        <v>800</v>
      </c>
      <c r="B77" s="570" t="str">
        <f>CONCATENATE("Beírt karakterek száma: ",LEN(C78))</f>
        <v>Beírt karakterek száma: 481</v>
      </c>
      <c r="C77" s="1138" t="str">
        <f>IF(A78&gt;A77,CONCATENATE("Karaktertúllépés! Kérjük, válaszát a 3 cellában összesen maximum ",A77," karakterben foglalja össze!"),CONCATENATE("Még beírható karakterek száma:   ",A77-A78))</f>
        <v>Még beírható karakterek száma:   319</v>
      </c>
      <c r="D77" s="1139"/>
      <c r="E77" s="1042"/>
    </row>
    <row r="78" spans="1:14" ht="330" customHeight="1" thickBot="1">
      <c r="A78" s="495">
        <f>LEN(C78)</f>
        <v>481</v>
      </c>
      <c r="B78" s="447" t="s">
        <v>366</v>
      </c>
      <c r="C78" s="1126" t="s">
        <v>775</v>
      </c>
      <c r="D78" s="1127"/>
      <c r="E78" s="497" t="s">
        <v>391</v>
      </c>
    </row>
    <row r="79" spans="1:14" ht="18">
      <c r="B79" s="448"/>
      <c r="C79" s="448"/>
      <c r="D79" s="448"/>
    </row>
    <row r="80" spans="1:14" ht="111.75" customHeight="1">
      <c r="B80" s="1128" t="s">
        <v>508</v>
      </c>
      <c r="C80" s="1128"/>
      <c r="D80" s="1128"/>
      <c r="E80" s="493"/>
      <c r="F80" s="493"/>
      <c r="G80" s="493"/>
      <c r="H80" s="493"/>
      <c r="I80" s="493"/>
      <c r="J80" s="493"/>
      <c r="K80" s="493"/>
      <c r="L80" s="493"/>
      <c r="M80" s="493"/>
      <c r="N80" s="493"/>
    </row>
    <row r="81" spans="2:14" ht="48.75" customHeight="1">
      <c r="B81" s="453"/>
      <c r="C81" s="453"/>
      <c r="D81" s="453"/>
      <c r="E81" s="453"/>
      <c r="F81" s="456"/>
      <c r="G81" s="457"/>
      <c r="H81" s="457"/>
      <c r="I81" s="457"/>
      <c r="J81" s="457"/>
      <c r="K81" s="458"/>
      <c r="L81" s="457"/>
      <c r="M81" s="457"/>
      <c r="N81" s="458"/>
    </row>
    <row r="82" spans="2:14" ht="20.25">
      <c r="B82" s="456" t="s">
        <v>463</v>
      </c>
      <c r="C82" s="456"/>
      <c r="D82" s="453"/>
      <c r="E82" s="527"/>
      <c r="F82" s="527"/>
      <c r="G82" s="527"/>
      <c r="H82" s="527"/>
      <c r="I82" s="527"/>
      <c r="J82" s="527"/>
      <c r="K82" s="527"/>
    </row>
    <row r="83" spans="2:14" ht="20.25">
      <c r="B83" s="527" t="s">
        <v>464</v>
      </c>
      <c r="C83" s="456"/>
      <c r="D83" s="453"/>
      <c r="E83" s="527"/>
      <c r="F83" s="527"/>
      <c r="G83" s="527"/>
      <c r="H83" s="527"/>
      <c r="I83" s="527"/>
      <c r="J83" s="527"/>
      <c r="K83" s="527"/>
    </row>
    <row r="84" spans="2:14" ht="28.5" customHeight="1">
      <c r="B84" s="454"/>
      <c r="C84" s="454"/>
      <c r="D84" s="453"/>
      <c r="E84" s="454"/>
      <c r="F84" s="454"/>
      <c r="G84" s="454"/>
      <c r="H84" s="454"/>
      <c r="I84" s="454"/>
      <c r="J84" s="454"/>
      <c r="K84" s="455"/>
    </row>
    <row r="85" spans="2:14" ht="40.5">
      <c r="B85" s="493" t="s">
        <v>426</v>
      </c>
      <c r="C85" s="456"/>
      <c r="D85" s="453"/>
      <c r="E85" s="527"/>
      <c r="F85" s="527"/>
      <c r="G85" s="527"/>
      <c r="H85" s="527"/>
      <c r="I85" s="527"/>
      <c r="J85" s="527"/>
      <c r="K85" s="527"/>
    </row>
    <row r="86" spans="2:14" ht="42" customHeight="1">
      <c r="B86" s="456"/>
      <c r="C86" s="457"/>
      <c r="D86" s="453"/>
      <c r="E86" s="457"/>
      <c r="F86" s="457"/>
      <c r="G86" s="457"/>
      <c r="H86" s="458"/>
      <c r="I86" s="457"/>
      <c r="J86" s="457"/>
      <c r="K86" s="458"/>
    </row>
    <row r="87" spans="2:14" ht="24.75" customHeight="1">
      <c r="B87" s="456"/>
      <c r="C87" s="457"/>
      <c r="D87" s="453"/>
      <c r="E87" s="457"/>
      <c r="F87" s="457"/>
      <c r="G87" s="457"/>
      <c r="H87" s="458"/>
      <c r="I87" s="457"/>
      <c r="J87" s="457"/>
      <c r="K87" s="458"/>
    </row>
    <row r="88" spans="2:14" ht="20.25">
      <c r="B88" s="456" t="s">
        <v>463</v>
      </c>
      <c r="C88" s="456"/>
      <c r="D88" s="453"/>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253</v>
      </c>
      <c r="C1" s="1143"/>
      <c r="D1" s="1143"/>
      <c r="E1" s="1143"/>
      <c r="F1" s="1143"/>
      <c r="G1" s="1144"/>
      <c r="H1" s="184" t="s">
        <v>207</v>
      </c>
    </row>
    <row r="2" spans="1:9" s="12" customFormat="1" ht="33" customHeight="1" thickBot="1">
      <c r="A2" s="5"/>
      <c r="B2" s="65"/>
      <c r="C2" s="66" t="s">
        <v>163</v>
      </c>
      <c r="D2" s="710" t="s">
        <v>39</v>
      </c>
      <c r="E2" s="710" t="s">
        <v>237</v>
      </c>
      <c r="F2" s="710" t="s">
        <v>651</v>
      </c>
      <c r="G2" s="710" t="s">
        <v>628</v>
      </c>
      <c r="H2" s="129" t="s">
        <v>319</v>
      </c>
    </row>
    <row r="3" spans="1:9" ht="31.5" customHeight="1" thickBot="1">
      <c r="A3" s="5"/>
      <c r="B3" s="231" t="s">
        <v>164</v>
      </c>
      <c r="C3" s="63" t="s">
        <v>165</v>
      </c>
      <c r="D3" s="171">
        <v>650</v>
      </c>
      <c r="E3" s="532">
        <v>3770</v>
      </c>
      <c r="F3" s="536">
        <v>4000</v>
      </c>
      <c r="G3" s="536">
        <v>5000</v>
      </c>
      <c r="H3" s="1145" t="s">
        <v>529</v>
      </c>
    </row>
    <row r="4" spans="1:9" ht="31.5" customHeight="1" thickBot="1">
      <c r="A4" s="5"/>
      <c r="B4" s="231" t="s">
        <v>166</v>
      </c>
      <c r="C4" s="49" t="s">
        <v>167</v>
      </c>
      <c r="D4" s="171"/>
      <c r="E4" s="532"/>
      <c r="F4" s="537"/>
      <c r="G4" s="537"/>
      <c r="H4" s="1146"/>
    </row>
    <row r="5" spans="1:9" ht="31.5" customHeight="1" thickBot="1">
      <c r="A5" s="5"/>
      <c r="B5" s="231" t="s">
        <v>168</v>
      </c>
      <c r="C5" s="49" t="s">
        <v>740</v>
      </c>
      <c r="D5" s="171">
        <v>2683</v>
      </c>
      <c r="E5" s="532">
        <v>1500</v>
      </c>
      <c r="F5" s="537"/>
      <c r="G5" s="537"/>
      <c r="H5" s="1146"/>
    </row>
    <row r="6" spans="1:9" ht="31.5" customHeight="1" thickBot="1">
      <c r="A6" s="5"/>
      <c r="B6" s="232" t="s">
        <v>169</v>
      </c>
      <c r="C6" s="64" t="s">
        <v>170</v>
      </c>
      <c r="D6" s="171">
        <v>60000</v>
      </c>
      <c r="E6" s="532">
        <v>60000</v>
      </c>
      <c r="F6" s="537">
        <v>60000</v>
      </c>
      <c r="G6" s="537">
        <v>60000</v>
      </c>
      <c r="H6" s="1146"/>
    </row>
    <row r="7" spans="1:9" ht="31.5" customHeight="1" thickBot="1">
      <c r="A7" s="5"/>
      <c r="B7" s="232" t="s">
        <v>171</v>
      </c>
      <c r="C7" s="64" t="s">
        <v>172</v>
      </c>
      <c r="D7" s="715">
        <v>463</v>
      </c>
      <c r="E7" s="715">
        <v>360</v>
      </c>
      <c r="F7" s="715">
        <v>430</v>
      </c>
      <c r="G7" s="716">
        <v>480</v>
      </c>
      <c r="H7" s="1146"/>
    </row>
    <row r="8" spans="1:9" ht="31.5" customHeight="1" thickBot="1">
      <c r="A8" s="5"/>
      <c r="B8" s="232" t="s">
        <v>173</v>
      </c>
      <c r="C8" s="64" t="s">
        <v>174</v>
      </c>
      <c r="D8" s="171"/>
      <c r="E8" s="532"/>
      <c r="F8" s="537"/>
      <c r="G8" s="537"/>
      <c r="H8" s="1146"/>
    </row>
    <row r="9" spans="1:9" ht="31.5" customHeight="1" thickBot="1">
      <c r="A9" s="5"/>
      <c r="B9" s="232" t="s">
        <v>175</v>
      </c>
      <c r="C9" s="64"/>
      <c r="D9" s="171"/>
      <c r="E9" s="532"/>
      <c r="F9" s="537"/>
      <c r="G9" s="537"/>
      <c r="H9" s="1146"/>
    </row>
    <row r="10" spans="1:9" ht="31.5" customHeight="1" thickBot="1">
      <c r="A10" s="5"/>
      <c r="B10" s="232" t="s">
        <v>176</v>
      </c>
      <c r="C10" s="64"/>
      <c r="D10" s="171"/>
      <c r="E10" s="532"/>
      <c r="F10" s="537"/>
      <c r="G10" s="537"/>
      <c r="H10" s="1146"/>
      <c r="I10" s="12"/>
    </row>
    <row r="11" spans="1:9" ht="31.5" customHeight="1" thickBot="1">
      <c r="A11" s="5"/>
      <c r="B11" s="232" t="s">
        <v>177</v>
      </c>
      <c r="C11" s="64" t="s">
        <v>741</v>
      </c>
      <c r="D11" s="171">
        <v>70</v>
      </c>
      <c r="E11" s="532">
        <v>120</v>
      </c>
      <c r="F11" s="537">
        <v>120</v>
      </c>
      <c r="G11" s="537">
        <v>120</v>
      </c>
      <c r="H11" s="1146"/>
    </row>
    <row r="12" spans="1:9" ht="31.5" customHeight="1" thickBot="1">
      <c r="A12" s="5"/>
      <c r="B12" s="232" t="s">
        <v>241</v>
      </c>
      <c r="C12" s="64" t="s">
        <v>178</v>
      </c>
      <c r="D12" s="171"/>
      <c r="E12" s="532"/>
      <c r="F12" s="537"/>
      <c r="G12" s="537"/>
      <c r="H12" s="1146"/>
    </row>
    <row r="13" spans="1:9" ht="31.5" customHeight="1" thickBot="1">
      <c r="A13" s="5"/>
      <c r="B13" s="232" t="s">
        <v>179</v>
      </c>
      <c r="C13" s="64" t="s">
        <v>180</v>
      </c>
      <c r="D13" s="171"/>
      <c r="E13" s="538"/>
      <c r="F13" s="539"/>
      <c r="G13" s="539"/>
      <c r="H13" s="1146"/>
    </row>
    <row r="14" spans="1:9" ht="31.5" customHeight="1" thickBot="1">
      <c r="A14" s="5"/>
      <c r="B14" s="231" t="s">
        <v>181</v>
      </c>
      <c r="C14" s="49" t="s">
        <v>182</v>
      </c>
      <c r="D14" s="533">
        <f t="shared" ref="D14:G14" si="0">SUM(D6:D13)</f>
        <v>60533</v>
      </c>
      <c r="E14" s="540">
        <f t="shared" si="0"/>
        <v>60480</v>
      </c>
      <c r="F14" s="540">
        <f t="shared" si="0"/>
        <v>60550</v>
      </c>
      <c r="G14" s="540">
        <f t="shared" si="0"/>
        <v>60600</v>
      </c>
      <c r="H14" s="1146"/>
    </row>
    <row r="15" spans="1:9" ht="31.5" customHeight="1" thickBot="1">
      <c r="A15" s="5"/>
      <c r="B15" s="232" t="s">
        <v>183</v>
      </c>
      <c r="C15" s="64" t="s">
        <v>184</v>
      </c>
      <c r="D15" s="532">
        <v>1264</v>
      </c>
      <c r="E15" s="541">
        <v>2166</v>
      </c>
      <c r="F15" s="541">
        <v>2166</v>
      </c>
      <c r="G15" s="541">
        <v>2166</v>
      </c>
      <c r="H15" s="1146"/>
    </row>
    <row r="16" spans="1:9" ht="31.5" customHeight="1" thickBot="1">
      <c r="A16" s="5"/>
      <c r="B16" s="232" t="s">
        <v>185</v>
      </c>
      <c r="C16" s="64" t="s">
        <v>186</v>
      </c>
      <c r="D16" s="532"/>
      <c r="E16" s="541"/>
      <c r="F16" s="541"/>
      <c r="G16" s="541"/>
      <c r="H16" s="1146"/>
    </row>
    <row r="17" spans="1:8" ht="31.5" customHeight="1" thickBot="1">
      <c r="A17" s="5"/>
      <c r="B17" s="232" t="s">
        <v>187</v>
      </c>
      <c r="C17" s="64" t="s">
        <v>188</v>
      </c>
      <c r="D17" s="532"/>
      <c r="E17" s="541"/>
      <c r="F17" s="541"/>
      <c r="G17" s="541"/>
      <c r="H17" s="1146"/>
    </row>
    <row r="18" spans="1:8" ht="31.5" customHeight="1" thickBot="1">
      <c r="A18" s="5"/>
      <c r="B18" s="231" t="s">
        <v>189</v>
      </c>
      <c r="C18" s="49" t="s">
        <v>190</v>
      </c>
      <c r="D18" s="717">
        <f t="shared" ref="D18:G18" si="1">SUM(D15:D17)</f>
        <v>1264</v>
      </c>
      <c r="E18" s="718">
        <f t="shared" si="1"/>
        <v>2166</v>
      </c>
      <c r="F18" s="718">
        <f t="shared" si="1"/>
        <v>2166</v>
      </c>
      <c r="G18" s="718">
        <f t="shared" si="1"/>
        <v>2166</v>
      </c>
      <c r="H18" s="1146"/>
    </row>
    <row r="19" spans="1:8" ht="31.5" customHeight="1" thickBot="1">
      <c r="A19" s="5"/>
      <c r="B19" s="231" t="s">
        <v>191</v>
      </c>
      <c r="C19" s="49" t="s">
        <v>192</v>
      </c>
      <c r="D19" s="715"/>
      <c r="E19" s="715"/>
      <c r="F19" s="715"/>
      <c r="G19" s="715"/>
      <c r="H19" s="1147"/>
    </row>
    <row r="20" spans="1:8" ht="31.5" customHeight="1" thickBot="1">
      <c r="A20" s="5"/>
      <c r="B20" s="231" t="s">
        <v>193</v>
      </c>
      <c r="C20" s="49" t="s">
        <v>742</v>
      </c>
      <c r="D20" s="532">
        <v>18</v>
      </c>
      <c r="E20" s="719">
        <v>930</v>
      </c>
      <c r="F20" s="719">
        <v>85</v>
      </c>
      <c r="G20" s="719">
        <v>105</v>
      </c>
      <c r="H20" s="1146"/>
    </row>
    <row r="21" spans="1:8" ht="50.25" customHeight="1" thickBot="1">
      <c r="A21" s="5"/>
      <c r="B21" s="231" t="s">
        <v>194</v>
      </c>
      <c r="C21" s="49" t="s">
        <v>195</v>
      </c>
      <c r="D21" s="533">
        <f>+D3+D4+D5-D14-D18-D19-D20</f>
        <v>-58482</v>
      </c>
      <c r="E21" s="540">
        <f t="shared" ref="E21:G21" si="2">+E3+E4+E5-E14-E18-E19-E20</f>
        <v>-58306</v>
      </c>
      <c r="F21" s="540">
        <f t="shared" si="2"/>
        <v>-58801</v>
      </c>
      <c r="G21" s="540">
        <f t="shared" si="2"/>
        <v>-57871</v>
      </c>
      <c r="H21" s="1146"/>
    </row>
    <row r="22" spans="1:8" ht="29.25" customHeight="1" thickBot="1">
      <c r="A22" s="5"/>
      <c r="B22" s="231" t="s">
        <v>196</v>
      </c>
      <c r="C22" s="49" t="s">
        <v>197</v>
      </c>
      <c r="D22" s="532"/>
      <c r="E22" s="541"/>
      <c r="F22" s="541"/>
      <c r="G22" s="541"/>
      <c r="H22" s="1146"/>
    </row>
    <row r="23" spans="1:8" ht="31.5" customHeight="1" thickBot="1">
      <c r="A23" s="5"/>
      <c r="B23" s="231" t="s">
        <v>198</v>
      </c>
      <c r="C23" s="49" t="s">
        <v>199</v>
      </c>
      <c r="D23" s="532"/>
      <c r="E23" s="541"/>
      <c r="F23" s="541"/>
      <c r="G23" s="541"/>
      <c r="H23" s="1146"/>
    </row>
    <row r="24" spans="1:8" ht="31.5" customHeight="1" thickBot="1">
      <c r="A24" s="5"/>
      <c r="B24" s="231" t="s">
        <v>200</v>
      </c>
      <c r="C24" s="49" t="s">
        <v>201</v>
      </c>
      <c r="D24" s="534">
        <f>+D22-D23</f>
        <v>0</v>
      </c>
      <c r="E24" s="542">
        <f t="shared" ref="E24:G24" si="3">+E22-E23</f>
        <v>0</v>
      </c>
      <c r="F24" s="542">
        <f t="shared" si="3"/>
        <v>0</v>
      </c>
      <c r="G24" s="542">
        <f t="shared" si="3"/>
        <v>0</v>
      </c>
      <c r="H24" s="1148" t="s">
        <v>416</v>
      </c>
    </row>
    <row r="25" spans="1:8" ht="39.75" customHeight="1" thickBot="1">
      <c r="A25" s="5"/>
      <c r="B25" s="231" t="s">
        <v>202</v>
      </c>
      <c r="C25" s="49" t="s">
        <v>263</v>
      </c>
      <c r="D25" s="534">
        <f>+D21+D24</f>
        <v>-58482</v>
      </c>
      <c r="E25" s="542">
        <f t="shared" ref="E25:G25" si="4">+E21+E24</f>
        <v>-58306</v>
      </c>
      <c r="F25" s="542">
        <f t="shared" si="4"/>
        <v>-58801</v>
      </c>
      <c r="G25" s="542">
        <f t="shared" si="4"/>
        <v>-57871</v>
      </c>
      <c r="H25" s="1149"/>
    </row>
    <row r="26" spans="1:8" ht="31.5" customHeight="1" thickBot="1">
      <c r="A26" s="5"/>
      <c r="B26" s="231" t="s">
        <v>264</v>
      </c>
      <c r="C26" s="49" t="s">
        <v>203</v>
      </c>
      <c r="D26" s="532">
        <v>350</v>
      </c>
      <c r="E26" s="541">
        <v>600</v>
      </c>
      <c r="F26" s="541">
        <v>600</v>
      </c>
      <c r="G26" s="541">
        <v>600</v>
      </c>
      <c r="H26" s="1149"/>
    </row>
    <row r="27" spans="1:8" ht="31.5" customHeight="1" thickBot="1">
      <c r="A27" s="5"/>
      <c r="B27" s="459" t="s">
        <v>397</v>
      </c>
      <c r="C27" s="233" t="s">
        <v>398</v>
      </c>
      <c r="D27" s="535">
        <f>+D25-D26</f>
        <v>-58832</v>
      </c>
      <c r="E27" s="542">
        <f>+E25-E26</f>
        <v>-58906</v>
      </c>
      <c r="F27" s="542">
        <f>+F25-F26</f>
        <v>-59401</v>
      </c>
      <c r="G27" s="542">
        <f>+G25-G26</f>
        <v>-58471</v>
      </c>
      <c r="H27" s="115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8" zoomScale="6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254</v>
      </c>
      <c r="C1" s="814"/>
      <c r="D1" s="132" t="s">
        <v>207</v>
      </c>
      <c r="E1" s="7"/>
      <c r="F1" s="7"/>
    </row>
    <row r="2" spans="1:6" ht="15" customHeight="1" thickBot="1">
      <c r="B2" s="131"/>
      <c r="C2" s="55"/>
      <c r="D2" s="129" t="s">
        <v>319</v>
      </c>
    </row>
    <row r="3" spans="1:6" ht="37.5" customHeight="1" thickBot="1">
      <c r="B3" s="1158" t="s">
        <v>367</v>
      </c>
      <c r="C3" s="1159"/>
      <c r="D3" s="197"/>
    </row>
    <row r="4" spans="1:6" ht="38.25" customHeight="1" thickBot="1">
      <c r="A4" s="185">
        <v>1500</v>
      </c>
      <c r="B4" s="51" t="str">
        <f>CONCATENATE("Beírt karakterek száma: ",LEN(C6)+LEN(C7)+LEN(C8))</f>
        <v>Beírt karakterek száma: 190</v>
      </c>
      <c r="C4" s="152" t="str">
        <f>IF(A5&gt;A4,CONCATENATE("Karaktertúllépés! Kérjük, válaszát a 3 cellában összesen maximum ",A4," karakterben foglalja össze!"),CONCATENATE("Még beírható karakterek száma:   ",A4-A5))</f>
        <v>Még beírható karakterek száma:   1310</v>
      </c>
      <c r="D4" s="6"/>
      <c r="E4" s="36">
        <f>LEN(C6)+LEN(C7)+LEN(C8)</f>
        <v>190</v>
      </c>
    </row>
    <row r="5" spans="1:6" ht="32.25" customHeight="1" thickBot="1">
      <c r="A5" s="196">
        <f>LEN(C6)+LEN(C7)+LEN(C8)</f>
        <v>190</v>
      </c>
      <c r="B5" s="198" t="s">
        <v>4</v>
      </c>
      <c r="C5" s="199" t="s">
        <v>5</v>
      </c>
      <c r="D5" s="6"/>
    </row>
    <row r="6" spans="1:6" ht="171" customHeight="1" thickBot="1">
      <c r="B6" s="529" t="s">
        <v>728</v>
      </c>
      <c r="C6" s="530" t="s">
        <v>729</v>
      </c>
      <c r="D6" s="745" t="s">
        <v>411</v>
      </c>
    </row>
    <row r="7" spans="1:6" ht="165.75" customHeight="1" thickBot="1">
      <c r="B7" s="531" t="s">
        <v>730</v>
      </c>
      <c r="C7" s="530" t="s">
        <v>731</v>
      </c>
      <c r="D7" s="746"/>
    </row>
    <row r="8" spans="1:6" ht="147" customHeight="1" thickBot="1">
      <c r="B8" s="531" t="s">
        <v>732</v>
      </c>
      <c r="C8" s="530" t="s">
        <v>733</v>
      </c>
      <c r="D8" s="747"/>
    </row>
    <row r="9" spans="1:6" ht="15.75">
      <c r="B9" s="10"/>
      <c r="D9" s="6"/>
    </row>
    <row r="10" spans="1:6" ht="23.25" customHeight="1" thickBot="1">
      <c r="B10" s="8" t="s">
        <v>204</v>
      </c>
      <c r="D10" s="6"/>
    </row>
    <row r="11" spans="1:6" ht="64.5" customHeight="1">
      <c r="B11" s="10" t="s">
        <v>427</v>
      </c>
      <c r="D11" s="1154" t="s">
        <v>399</v>
      </c>
      <c r="E11" s="1155"/>
    </row>
    <row r="12" spans="1:6" ht="132" customHeight="1">
      <c r="B12" s="10" t="s">
        <v>532</v>
      </c>
      <c r="D12" s="1156" t="s">
        <v>320</v>
      </c>
      <c r="E12" s="1157"/>
    </row>
    <row r="13" spans="1:6" ht="64.5" customHeight="1">
      <c r="B13" s="1153" t="s">
        <v>428</v>
      </c>
      <c r="C13" s="1153"/>
      <c r="D13" s="1156" t="s">
        <v>400</v>
      </c>
      <c r="E13" s="1157"/>
    </row>
    <row r="14" spans="1:6" ht="68.25" customHeight="1" thickBot="1">
      <c r="B14" s="10" t="s">
        <v>205</v>
      </c>
      <c r="D14" s="1151" t="s">
        <v>401</v>
      </c>
      <c r="E14" s="115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2" zoomScale="70" zoomScaleNormal="70" zoomScaleSheetLayoutView="70" workbookViewId="0">
      <selection activeCell="N12" sqref="N12"/>
    </sheetView>
  </sheetViews>
  <sheetFormatPr defaultColWidth="9.140625" defaultRowHeight="15.75"/>
  <cols>
    <col min="1" max="1" width="5.7109375" style="4" customWidth="1"/>
    <col min="2" max="2" width="4.42578125" style="504" customWidth="1"/>
    <col min="3" max="3" width="40.7109375" style="503" customWidth="1"/>
    <col min="4" max="4" width="26.5703125" style="503" customWidth="1"/>
    <col min="5" max="5" width="12.7109375" style="503" customWidth="1"/>
    <col min="6" max="6" width="26.85546875" style="503" customWidth="1"/>
    <col min="7" max="7" width="12.7109375" style="503" customWidth="1"/>
    <col min="8" max="8" width="52" style="4" customWidth="1"/>
    <col min="9" max="9" width="78" style="4" customWidth="1"/>
    <col min="10" max="16384" width="9.140625" style="4"/>
  </cols>
  <sheetData>
    <row r="1" spans="2:9" ht="16.5" thickBot="1">
      <c r="C1" s="502"/>
      <c r="D1" s="502"/>
      <c r="E1" s="502"/>
      <c r="F1" s="502"/>
      <c r="G1" s="502"/>
      <c r="H1" s="6"/>
    </row>
    <row r="2" spans="2:9" ht="42" customHeight="1">
      <c r="B2" s="512"/>
      <c r="C2" s="1161" t="s">
        <v>440</v>
      </c>
      <c r="D2" s="1161"/>
      <c r="E2" s="1161"/>
      <c r="F2" s="1161"/>
      <c r="G2" s="1162"/>
      <c r="H2" s="6"/>
    </row>
    <row r="3" spans="2:9" ht="51.75" customHeight="1" thickBot="1">
      <c r="B3" s="513"/>
      <c r="C3" s="521"/>
      <c r="D3" s="522" t="s">
        <v>441</v>
      </c>
      <c r="E3" s="522" t="s">
        <v>451</v>
      </c>
      <c r="F3" s="522" t="s">
        <v>450</v>
      </c>
      <c r="G3" s="523" t="s">
        <v>451</v>
      </c>
      <c r="H3" s="6"/>
    </row>
    <row r="4" spans="2:9" ht="65.25" customHeight="1">
      <c r="B4" s="513" t="s">
        <v>86</v>
      </c>
      <c r="C4" s="505" t="s">
        <v>427</v>
      </c>
      <c r="D4" s="507" t="s">
        <v>461</v>
      </c>
      <c r="E4" s="509"/>
      <c r="F4" s="507" t="s">
        <v>460</v>
      </c>
      <c r="G4" s="520"/>
      <c r="H4" s="1163" t="s">
        <v>399</v>
      </c>
      <c r="I4" s="1155"/>
    </row>
    <row r="5" spans="2:9" ht="105.75" customHeight="1">
      <c r="B5" s="513" t="s">
        <v>87</v>
      </c>
      <c r="C5" s="505" t="s">
        <v>417</v>
      </c>
      <c r="D5" s="507" t="s">
        <v>442</v>
      </c>
      <c r="E5" s="509"/>
      <c r="F5" s="507" t="s">
        <v>443</v>
      </c>
      <c r="G5" s="520"/>
      <c r="H5" s="1164" t="s">
        <v>320</v>
      </c>
      <c r="I5" s="1157"/>
    </row>
    <row r="6" spans="2:9" ht="74.25" customHeight="1">
      <c r="B6" s="513" t="s">
        <v>89</v>
      </c>
      <c r="C6" s="505" t="s">
        <v>428</v>
      </c>
      <c r="D6" s="507" t="s">
        <v>445</v>
      </c>
      <c r="E6" s="509"/>
      <c r="F6" s="507" t="s">
        <v>444</v>
      </c>
      <c r="G6" s="520"/>
      <c r="H6" s="1164" t="s">
        <v>400</v>
      </c>
      <c r="I6" s="1157"/>
    </row>
    <row r="7" spans="2:9" ht="87.75" customHeight="1" thickBot="1">
      <c r="B7" s="513" t="s">
        <v>448</v>
      </c>
      <c r="C7" s="505" t="s">
        <v>205</v>
      </c>
      <c r="D7" s="507" t="s">
        <v>446</v>
      </c>
      <c r="E7" s="509"/>
      <c r="F7" s="507" t="s">
        <v>447</v>
      </c>
      <c r="G7" s="520"/>
      <c r="H7" s="1160" t="s">
        <v>401</v>
      </c>
      <c r="I7" s="1152"/>
    </row>
    <row r="8" spans="2:9" ht="18" customHeight="1" thickBot="1">
      <c r="B8" s="513"/>
      <c r="C8" s="506"/>
      <c r="D8" s="507"/>
      <c r="E8" s="507"/>
      <c r="F8" s="507"/>
      <c r="G8" s="508"/>
    </row>
    <row r="9" spans="2:9" ht="67.5" customHeight="1">
      <c r="B9" s="513" t="s">
        <v>449</v>
      </c>
      <c r="C9" s="1165" t="s">
        <v>456</v>
      </c>
      <c r="D9" s="1165"/>
      <c r="E9" s="510"/>
      <c r="F9" s="511" t="s">
        <v>458</v>
      </c>
      <c r="G9" s="514" t="s">
        <v>458</v>
      </c>
      <c r="H9" s="1167" t="s">
        <v>541</v>
      </c>
      <c r="I9" s="1168"/>
    </row>
    <row r="10" spans="2:9" ht="111.75" customHeight="1">
      <c r="B10" s="513" t="s">
        <v>452</v>
      </c>
      <c r="C10" s="1165" t="s">
        <v>457</v>
      </c>
      <c r="D10" s="1165"/>
      <c r="E10" s="1165"/>
      <c r="F10" s="1165"/>
      <c r="G10" s="515"/>
      <c r="H10" s="1169"/>
      <c r="I10" s="1170"/>
    </row>
    <row r="11" spans="2:9" ht="152.25" customHeight="1">
      <c r="B11" s="513" t="s">
        <v>453</v>
      </c>
      <c r="C11" s="1165" t="s">
        <v>454</v>
      </c>
      <c r="D11" s="1165"/>
      <c r="E11" s="1165"/>
      <c r="F11" s="1165"/>
      <c r="G11" s="515"/>
      <c r="H11" s="1169"/>
      <c r="I11" s="1170"/>
    </row>
    <row r="12" spans="2:9" ht="128.25" customHeight="1">
      <c r="B12" s="513" t="s">
        <v>241</v>
      </c>
      <c r="C12" s="1165" t="s">
        <v>542</v>
      </c>
      <c r="D12" s="1165"/>
      <c r="E12" s="1165"/>
      <c r="F12" s="1165"/>
      <c r="G12" s="515"/>
      <c r="H12" s="1169" t="s">
        <v>462</v>
      </c>
      <c r="I12" s="1170"/>
    </row>
    <row r="13" spans="2:9" ht="66.75" customHeight="1" thickBot="1">
      <c r="B13" s="516" t="s">
        <v>459</v>
      </c>
      <c r="C13" s="1166" t="s">
        <v>455</v>
      </c>
      <c r="D13" s="1166"/>
      <c r="E13" s="517"/>
      <c r="F13" s="518" t="s">
        <v>458</v>
      </c>
      <c r="G13" s="519" t="s">
        <v>458</v>
      </c>
      <c r="H13" s="1171"/>
      <c r="I13" s="117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94" t="s">
        <v>543</v>
      </c>
      <c r="J1" s="1194"/>
      <c r="K1" s="1194"/>
      <c r="M1" s="639"/>
      <c r="N1" s="640"/>
      <c r="O1" s="640"/>
      <c r="P1" s="640"/>
      <c r="Q1" s="640"/>
      <c r="R1" s="640"/>
    </row>
    <row r="2" spans="1:20" s="637" customFormat="1" ht="57" customHeight="1">
      <c r="A2" s="1195" t="s">
        <v>611</v>
      </c>
      <c r="B2" s="1196"/>
      <c r="C2" s="641"/>
      <c r="D2" s="642"/>
      <c r="E2" s="643"/>
      <c r="F2" s="643"/>
      <c r="G2" s="644">
        <f>+'10.a-Cash-flow 1. év'!O15+'10.b-Cash-flow 2. év'!O15</f>
        <v>3333333</v>
      </c>
      <c r="I2" s="119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8"/>
      <c r="K2" s="1199"/>
      <c r="M2" s="639" t="s">
        <v>544</v>
      </c>
      <c r="N2" s="639" t="s">
        <v>545</v>
      </c>
      <c r="O2" s="640"/>
      <c r="P2" s="640"/>
      <c r="Q2" s="640"/>
      <c r="R2" s="640"/>
    </row>
    <row r="3" spans="1:20" s="637" customFormat="1" ht="57" customHeight="1">
      <c r="A3" s="1196"/>
      <c r="B3" s="1196"/>
      <c r="C3" s="645"/>
      <c r="D3" s="646">
        <f ca="1">NOW()</f>
        <v>43245.574498032409</v>
      </c>
      <c r="E3" s="1200">
        <f>+'10.a-Cash-flow 1. év'!O8+'10.a-Cash-flow 1. év'!O9</f>
        <v>1500000</v>
      </c>
      <c r="F3" s="1200">
        <f>+'10.b-Cash-flow 2. év'!O8+'10.b-Cash-flow 2. év'!O9</f>
        <v>1500000</v>
      </c>
      <c r="G3" s="1201">
        <f>+'10.a-Cash-flow 1. év'!O16+'10.b-Cash-flow 2. év'!O16</f>
        <v>2999999.7</v>
      </c>
      <c r="I3" s="119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8"/>
      <c r="K3" s="1199"/>
      <c r="M3" s="639" t="s">
        <v>612</v>
      </c>
      <c r="N3" s="639" t="s">
        <v>546</v>
      </c>
      <c r="O3" s="640"/>
      <c r="P3" s="640"/>
      <c r="Q3" s="640"/>
      <c r="R3" s="640"/>
    </row>
    <row r="4" spans="1:20" s="637" customFormat="1" ht="54.75" customHeight="1">
      <c r="A4" s="1196"/>
      <c r="B4" s="1196"/>
      <c r="D4" s="647" t="str">
        <f>HYPERLINK("https://youtu.be/OMgLQ-bE7v0","Kisvideó - kérjük nézze meg!")</f>
        <v>Kisvideó - kérjük nézze meg!</v>
      </c>
      <c r="E4" s="1200"/>
      <c r="F4" s="1200"/>
      <c r="G4" s="1201"/>
      <c r="I4" s="1202" t="str">
        <f>IF(G3&lt;3000000,"A támogatási összeg nem haladja meg a 3.000.000 Ft-ot.","HIBA! - tervezze át, mert az igényelt támogatás összege több mint 3.000.000 Ft!")</f>
        <v>A támogatási összeg nem haladja meg a 3.000.000 Ft-ot.</v>
      </c>
      <c r="J4" s="1202"/>
      <c r="K4" s="1202"/>
      <c r="M4" s="639" t="s">
        <v>547</v>
      </c>
      <c r="N4" s="639" t="s">
        <v>548</v>
      </c>
      <c r="T4" s="640"/>
    </row>
    <row r="5" spans="1:20" s="637" customFormat="1" ht="18.75">
      <c r="E5" s="643"/>
      <c r="F5" s="643"/>
      <c r="G5" s="648">
        <f>+'10.a-Cash-flow 1. év'!O45+'10.b-Cash-flow 2. év'!O45</f>
        <v>4227900</v>
      </c>
      <c r="M5" s="639" t="s">
        <v>613</v>
      </c>
      <c r="N5" s="639"/>
      <c r="O5" s="640"/>
      <c r="P5" s="640"/>
      <c r="Q5" s="649"/>
      <c r="R5" s="640"/>
    </row>
    <row r="6" spans="1:20" s="637" customFormat="1" ht="18.75">
      <c r="E6" s="650"/>
      <c r="F6" s="650"/>
      <c r="G6" s="648">
        <f>+'10.a-Cash-flow 1. év'!O68+'10.b-Cash-flow 2. év'!O68</f>
        <v>7561233</v>
      </c>
      <c r="I6" s="1188"/>
      <c r="J6" s="1188"/>
      <c r="K6" s="1188"/>
      <c r="M6" s="639" t="s">
        <v>549</v>
      </c>
      <c r="N6" s="639"/>
      <c r="O6" s="640"/>
      <c r="P6" s="640"/>
      <c r="Q6" s="649"/>
      <c r="R6" s="640"/>
    </row>
    <row r="7" spans="1:20" s="637" customFormat="1">
      <c r="M7" s="639" t="s">
        <v>614</v>
      </c>
      <c r="N7" s="639"/>
    </row>
    <row r="8" spans="1:20" s="637" customFormat="1" ht="66">
      <c r="A8" s="1189" t="s">
        <v>550</v>
      </c>
      <c r="B8" s="1189"/>
      <c r="C8" s="651" t="s">
        <v>551</v>
      </c>
      <c r="D8" s="651" t="s">
        <v>552</v>
      </c>
      <c r="E8" s="651" t="s">
        <v>553</v>
      </c>
      <c r="F8" s="651" t="s">
        <v>554</v>
      </c>
      <c r="G8" s="651" t="s">
        <v>555</v>
      </c>
      <c r="I8" s="652" t="s">
        <v>556</v>
      </c>
      <c r="J8" s="653"/>
      <c r="K8" s="652" t="s">
        <v>557</v>
      </c>
      <c r="M8" s="654">
        <v>6.5000000000000002E-2</v>
      </c>
      <c r="N8" s="654"/>
      <c r="O8" s="655" t="s">
        <v>558</v>
      </c>
      <c r="P8" s="656">
        <v>0.15</v>
      </c>
      <c r="Q8" s="656"/>
      <c r="R8" s="657" t="s">
        <v>558</v>
      </c>
    </row>
    <row r="9" spans="1:20" s="637" customFormat="1" ht="57.75" customHeight="1">
      <c r="A9" s="1182" t="s">
        <v>559</v>
      </c>
      <c r="B9" s="1190" t="s">
        <v>560</v>
      </c>
      <c r="C9" s="1182" t="s">
        <v>561</v>
      </c>
      <c r="D9" s="1182" t="s">
        <v>562</v>
      </c>
      <c r="E9" s="1192">
        <f>+'10.a-Cash-flow 1. év'!O17</f>
        <v>209046</v>
      </c>
      <c r="F9" s="1192">
        <f>+'10.b-Cash-flow 2. év'!O17</f>
        <v>0</v>
      </c>
      <c r="G9" s="1192">
        <f>+'10.a-Cash-flow 1. év'!O17+'10.b-Cash-flow 2. év'!O17</f>
        <v>209046</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216666</v>
      </c>
      <c r="N9" s="662">
        <f>IF($G$30=0,0,M9*1.27)</f>
        <v>0</v>
      </c>
      <c r="O9" s="662">
        <f>G32/100*6.5</f>
        <v>216666.64500000002</v>
      </c>
    </row>
    <row r="10" spans="1:20" s="637" customFormat="1" ht="57.75" customHeight="1">
      <c r="A10" s="1184"/>
      <c r="B10" s="1191"/>
      <c r="C10" s="1184"/>
      <c r="D10" s="1184"/>
      <c r="E10" s="1193"/>
      <c r="F10" s="1193"/>
      <c r="G10" s="1193"/>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7620</v>
      </c>
      <c r="Q10" s="665">
        <f>IF($G$30=0,0,P10*1.27)</f>
        <v>0</v>
      </c>
      <c r="R10" s="662">
        <f>G32*0.15</f>
        <v>499999.94999999995</v>
      </c>
    </row>
    <row r="11" spans="1:20" s="637" customFormat="1" ht="150">
      <c r="A11" s="666" t="s">
        <v>563</v>
      </c>
      <c r="B11" s="667" t="s">
        <v>564</v>
      </c>
      <c r="C11" s="668" t="s">
        <v>565</v>
      </c>
      <c r="D11" s="665"/>
      <c r="E11" s="669">
        <f>+'10.a-Cash-flow 1. év'!O23</f>
        <v>7620</v>
      </c>
      <c r="F11" s="669">
        <f>+'10.b-Cash-flow 2. év'!O23</f>
        <v>0</v>
      </c>
      <c r="G11" s="669">
        <f>+'10.a-Cash-flow 1. év'!O23+'10.b-Cash-flow 2. év'!O23</f>
        <v>7620</v>
      </c>
      <c r="H11" s="658"/>
      <c r="I11" s="670">
        <f>IF(G11=0,"Nem tervezett kötelezően előírt nyivánosság biztosításához költséget, kérjük tervezzen!",0)</f>
        <v>0</v>
      </c>
      <c r="J11" s="671"/>
      <c r="K11" s="671" t="s">
        <v>566</v>
      </c>
      <c r="L11" s="702"/>
      <c r="M11" s="639" t="s">
        <v>567</v>
      </c>
      <c r="N11" s="639" t="s">
        <v>568</v>
      </c>
      <c r="O11" s="702"/>
      <c r="P11" s="703"/>
      <c r="R11" s="640"/>
    </row>
    <row r="12" spans="1:20" s="637" customFormat="1" ht="71.25" customHeight="1">
      <c r="A12" s="1182" t="s">
        <v>571</v>
      </c>
      <c r="B12" s="1182" t="s">
        <v>572</v>
      </c>
      <c r="C12" s="1182" t="s">
        <v>573</v>
      </c>
      <c r="D12" s="1182" t="s">
        <v>574</v>
      </c>
      <c r="E12" s="1174">
        <f>+'10.a-Cash-flow 1. év'!O20</f>
        <v>1263500</v>
      </c>
      <c r="F12" s="1174">
        <f>+'10.b-Cash-flow 2. év'!O20</f>
        <v>541500</v>
      </c>
      <c r="G12" s="1174">
        <f>+'10.a-Cash-flow 1. év'!O20+'10.b-Cash-flow 2. év'!O20</f>
        <v>1805000</v>
      </c>
      <c r="H12" s="658"/>
      <c r="I12" s="672" t="str">
        <f>IF(E12&gt;0,"Az 1. üzleti évre tervezett költséget foglalkoztatásra.","Az 1. üzleti évre NEM tervezett költséget foglalkoztatásra, kérjük pótolja!")</f>
        <v>Az 1. üzleti évre tervezett költséget foglalkoztatásra.</v>
      </c>
      <c r="J12" s="639"/>
      <c r="K12" s="671" t="s">
        <v>620</v>
      </c>
      <c r="L12" s="639"/>
      <c r="M12" s="673" t="str">
        <f>IF(P12&gt;0,"A 3. üzleti évre tervezett költséget foglalkoztatásra.","A 3. üzleti évre NEM tervezett költséget foglalkoztatásra, kérjük pótolja!")</f>
        <v>A 3. üzleti évre tervezett költséget foglalkoztatásra.</v>
      </c>
      <c r="N12" s="639"/>
      <c r="O12" s="674" t="s">
        <v>569</v>
      </c>
      <c r="P12" s="1180">
        <f>+'10.c-Cash-flow 3-4. év'!C20+'10.c-Cash-flow 3-4. év'!C20+'10.c-Cash-flow 3-4. év'!C59+'10.c-Cash-flow 3-4. év'!C60+'10.c-Cash-flow 3-4. év'!C61</f>
        <v>2166000</v>
      </c>
      <c r="Q12" s="1180"/>
      <c r="R12" s="640"/>
    </row>
    <row r="13" spans="1:20" s="637" customFormat="1" ht="71.25" customHeight="1">
      <c r="A13" s="1184"/>
      <c r="B13" s="1184"/>
      <c r="C13" s="1184"/>
      <c r="D13" s="1184"/>
      <c r="E13" s="1176"/>
      <c r="F13" s="1176"/>
      <c r="G13" s="1176"/>
      <c r="H13" s="658"/>
      <c r="I13" s="672" t="str">
        <f>IF(F12&gt;0,"A 2. üzleti évre tervezett költséget foglalkoztatásra.","A 2. üzleti évre NEM tervezett költséget foglalkoztatásra, kérjük pótolja!")</f>
        <v>A 2. üzleti évre tervezett költséget foglalkoztatásra.</v>
      </c>
      <c r="J13" s="675"/>
      <c r="K13" s="701" t="s">
        <v>579</v>
      </c>
      <c r="L13" s="640"/>
      <c r="N13" s="673" t="str">
        <f>IF(P13&gt;0,"A 4. üzleti évre tervezett költséget foglalkoztatásra.","A 4. üzleti évre NEM tervezett költséget foglalkoztatásra, kérjük pótolja!!")</f>
        <v>A 4. üzleti évre tervezett költséget foglalkoztatásra.</v>
      </c>
      <c r="O13" s="674" t="s">
        <v>570</v>
      </c>
      <c r="P13" s="1180">
        <f>+'10.c-Cash-flow 3-4. év'!D20+'10.c-Cash-flow 3-4. év'!D59+'10.c-Cash-flow 3-4. év'!D60+'10.c-Cash-flow 3-4. év'!D61</f>
        <v>2166000</v>
      </c>
      <c r="Q13" s="1180"/>
      <c r="R13" s="675"/>
    </row>
    <row r="14" spans="1:20" s="637" customFormat="1" ht="60">
      <c r="A14" s="666" t="s">
        <v>575</v>
      </c>
      <c r="B14" s="666" t="s">
        <v>576</v>
      </c>
      <c r="C14" s="676" t="s">
        <v>577</v>
      </c>
      <c r="D14" s="666" t="s">
        <v>578</v>
      </c>
      <c r="E14" s="677">
        <f>+'10.a-Cash-flow 1. év'!O24</f>
        <v>190000</v>
      </c>
      <c r="F14" s="677">
        <f>+'10.b-Cash-flow 2. év'!O24</f>
        <v>0</v>
      </c>
      <c r="G14" s="677">
        <f>+'10.a-Cash-flow 1. év'!O24+'10.b-Cash-flow 2. év'!O24</f>
        <v>190000</v>
      </c>
      <c r="H14" s="658"/>
      <c r="I14" s="639" t="s">
        <v>579</v>
      </c>
      <c r="J14" s="639"/>
      <c r="K14" s="639" t="s">
        <v>580</v>
      </c>
      <c r="L14" s="639"/>
      <c r="M14" s="639" t="s">
        <v>581</v>
      </c>
      <c r="N14" s="639" t="s">
        <v>582</v>
      </c>
      <c r="O14" s="639"/>
      <c r="P14" s="640"/>
      <c r="Q14" s="640"/>
      <c r="R14" s="640"/>
    </row>
    <row r="15" spans="1:20" s="637" customFormat="1" ht="30">
      <c r="A15" s="666" t="s">
        <v>583</v>
      </c>
      <c r="B15" s="666" t="s">
        <v>584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558</v>
      </c>
      <c r="P15" s="640"/>
      <c r="Q15" s="640"/>
      <c r="R15" s="640"/>
    </row>
    <row r="16" spans="1:20" s="637" customFormat="1" ht="45">
      <c r="A16" s="666" t="s">
        <v>585</v>
      </c>
      <c r="B16" s="666" t="s">
        <v>584</v>
      </c>
      <c r="C16" s="681" t="s">
        <v>586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587</v>
      </c>
      <c r="B17" s="666" t="s">
        <v>588</v>
      </c>
      <c r="C17" s="666" t="s">
        <v>589</v>
      </c>
      <c r="D17" s="666" t="s">
        <v>590</v>
      </c>
      <c r="E17" s="677">
        <f>+'10.a-Cash-flow 1. év'!O29</f>
        <v>950000</v>
      </c>
      <c r="F17" s="677">
        <f>+'10.b-Cash-flow 2. év'!O29</f>
        <v>0</v>
      </c>
      <c r="G17" s="677">
        <f>+'10.a-Cash-flow 1. év'!O29+'10.b-Cash-flow 2. év'!O29</f>
        <v>950000</v>
      </c>
      <c r="H17" s="658"/>
      <c r="I17" s="640"/>
      <c r="J17" s="640"/>
      <c r="K17" s="640"/>
      <c r="L17" s="640"/>
      <c r="M17" s="640"/>
      <c r="N17" s="640"/>
      <c r="O17" s="640"/>
      <c r="P17" s="640"/>
      <c r="Q17" s="640"/>
      <c r="R17" s="640"/>
    </row>
    <row r="18" spans="1:18" s="637" customFormat="1" ht="75">
      <c r="A18" s="666" t="s">
        <v>591</v>
      </c>
      <c r="B18" s="666" t="s">
        <v>592</v>
      </c>
      <c r="C18" s="678"/>
      <c r="D18" s="666" t="s">
        <v>593</v>
      </c>
      <c r="E18" s="677">
        <f>+'10.a-Cash-flow 1. év'!O32</f>
        <v>0</v>
      </c>
      <c r="F18" s="677">
        <f>+'10.b-Cash-flow 2. év'!O32</f>
        <v>0</v>
      </c>
      <c r="G18" s="677">
        <f>+'10.a-Cash-flow 1. év'!O32+'10.b-Cash-flow 2. év'!O32</f>
        <v>0</v>
      </c>
      <c r="H18" s="658"/>
      <c r="I18" s="640"/>
      <c r="J18" s="640"/>
      <c r="K18" s="640"/>
      <c r="L18" s="658"/>
      <c r="M18" s="682">
        <v>0.3</v>
      </c>
      <c r="N18" s="682"/>
      <c r="O18" s="683" t="s">
        <v>594</v>
      </c>
      <c r="P18" s="640"/>
      <c r="Q18" s="640"/>
      <c r="R18" s="640"/>
    </row>
    <row r="19" spans="1:18" s="637" customFormat="1" ht="45">
      <c r="A19" s="666" t="s">
        <v>595</v>
      </c>
      <c r="B19" s="666" t="s">
        <v>596</v>
      </c>
      <c r="C19" s="684" t="s">
        <v>586</v>
      </c>
      <c r="D19" s="666" t="s">
        <v>597</v>
      </c>
      <c r="E19" s="677">
        <f>+'10.a-Cash-flow 1. év'!O35</f>
        <v>171667</v>
      </c>
      <c r="F19" s="677">
        <f>+'10.b-Cash-flow 2. év'!O35</f>
        <v>0</v>
      </c>
      <c r="G19" s="677">
        <f>+'10.a-Cash-flow 1. év'!O35+'10.b-Cash-flow 2. év'!O35</f>
        <v>171667</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171667</v>
      </c>
      <c r="N19" s="662">
        <f>IF($G$30=0,0,M19*1.27)</f>
        <v>0</v>
      </c>
      <c r="O19" s="662">
        <f>G32*0.3</f>
        <v>999999.89999999991</v>
      </c>
      <c r="P19" s="640"/>
      <c r="Q19" s="640"/>
      <c r="R19" s="640"/>
    </row>
    <row r="20" spans="1:18" s="637" customFormat="1" ht="60">
      <c r="A20" s="666" t="s">
        <v>598</v>
      </c>
      <c r="B20" s="666" t="s">
        <v>599</v>
      </c>
      <c r="C20" s="1181" t="s">
        <v>586</v>
      </c>
      <c r="D20" s="666" t="s">
        <v>600</v>
      </c>
      <c r="E20" s="685">
        <f>+'10.a-Cash-flow 1. év'!O36</f>
        <v>0</v>
      </c>
      <c r="F20" s="685">
        <f>+'10.b-Cash-flow 2. év'!O36</f>
        <v>0</v>
      </c>
      <c r="G20" s="685">
        <f>+'10.a-Cash-flow 1. év'!O36+'10.b-Cash-flow 2. év'!O36</f>
        <v>0</v>
      </c>
      <c r="H20" s="658"/>
      <c r="I20" s="640"/>
      <c r="J20" s="640"/>
      <c r="K20" s="640"/>
      <c r="L20" s="658"/>
      <c r="M20" s="686">
        <v>0.3</v>
      </c>
      <c r="N20" s="686"/>
      <c r="O20" s="687" t="s">
        <v>594</v>
      </c>
      <c r="P20" s="640"/>
      <c r="Q20" s="640"/>
      <c r="R20" s="640"/>
    </row>
    <row r="21" spans="1:18" s="637" customFormat="1" ht="165">
      <c r="A21" s="666" t="s">
        <v>601</v>
      </c>
      <c r="B21" s="666" t="s">
        <v>602</v>
      </c>
      <c r="C21" s="1181"/>
      <c r="D21" s="666" t="s">
        <v>603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82" t="s">
        <v>604</v>
      </c>
      <c r="B22" s="1182" t="s">
        <v>605</v>
      </c>
      <c r="C22" s="1185"/>
      <c r="D22" s="1182" t="s">
        <v>606</v>
      </c>
      <c r="E22" s="1174">
        <f>+'10.a-Cash-flow 1. év'!O38</f>
        <v>0</v>
      </c>
      <c r="F22" s="1174">
        <f>+'10.b-Cash-flow 2. év'!O38</f>
        <v>0</v>
      </c>
      <c r="G22" s="1174">
        <f>+'10.a-Cash-flow 1. év'!O38+'10.b-Cash-flow 2. év'!O38</f>
        <v>0</v>
      </c>
      <c r="H22" s="658"/>
      <c r="I22" s="117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7"/>
      <c r="K22" s="1177"/>
      <c r="L22" s="658"/>
      <c r="M22" s="706"/>
      <c r="N22" s="706"/>
      <c r="O22" s="706"/>
      <c r="P22" s="704"/>
      <c r="Q22" s="671" t="s">
        <v>617</v>
      </c>
      <c r="R22" s="705"/>
    </row>
    <row r="23" spans="1:18" s="637" customFormat="1" ht="37.5">
      <c r="A23" s="1183"/>
      <c r="B23" s="1183"/>
      <c r="C23" s="1186"/>
      <c r="D23" s="1183"/>
      <c r="E23" s="1175"/>
      <c r="F23" s="1175"/>
      <c r="G23" s="1175"/>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183"/>
      <c r="B24" s="1183"/>
      <c r="C24" s="1186"/>
      <c r="D24" s="1183"/>
      <c r="E24" s="1175"/>
      <c r="F24" s="1175"/>
      <c r="G24" s="1175"/>
      <c r="H24" s="658"/>
      <c r="I24" s="1177"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77"/>
      <c r="K24" s="1177"/>
      <c r="M24" s="1178">
        <f>+'10.c-Cash-flow 3-4. év'!C50+'10.c-Cash-flow 3-4. év'!C51</f>
        <v>0</v>
      </c>
      <c r="N24" s="1179"/>
      <c r="O24" s="1179"/>
      <c r="P24" s="674" t="s">
        <v>615</v>
      </c>
      <c r="Q24" s="701" t="s">
        <v>618</v>
      </c>
      <c r="R24" s="705"/>
    </row>
    <row r="25" spans="1:18" s="637" customFormat="1" ht="39.75" customHeight="1">
      <c r="A25" s="1184"/>
      <c r="B25" s="1184"/>
      <c r="C25" s="1187"/>
      <c r="D25" s="1184"/>
      <c r="E25" s="1176"/>
      <c r="F25" s="1176"/>
      <c r="G25" s="1176"/>
      <c r="H25" s="658"/>
      <c r="I25" s="1177"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77"/>
      <c r="K25" s="1177"/>
      <c r="M25" s="1178">
        <f>+'10.c-Cash-flow 3-4. év'!D50+'10.c-Cash-flow 3-4. év'!D51</f>
        <v>0</v>
      </c>
      <c r="N25" s="1179"/>
      <c r="O25" s="1179"/>
      <c r="P25" s="674" t="s">
        <v>616</v>
      </c>
      <c r="Q25" s="701" t="s">
        <v>619</v>
      </c>
      <c r="R25" s="705"/>
    </row>
    <row r="26" spans="1:18" s="637" customFormat="1" ht="150">
      <c r="A26" s="666" t="s">
        <v>607</v>
      </c>
      <c r="B26" s="667" t="s">
        <v>608</v>
      </c>
      <c r="C26" s="668" t="s">
        <v>609</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173" t="s">
        <v>230</v>
      </c>
      <c r="B27" s="1173"/>
      <c r="C27" s="1173"/>
      <c r="E27" s="689">
        <f>SUM(E9:E26)</f>
        <v>2791833</v>
      </c>
      <c r="F27" s="689">
        <f>SUM(F9:F26)</f>
        <v>541500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2791833</v>
      </c>
      <c r="F32" s="696">
        <f t="shared" si="0"/>
        <v>541500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D6" sqref="D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0" t="s">
        <v>423</v>
      </c>
      <c r="C2" s="731"/>
    </row>
    <row r="3" spans="2:9" ht="31.5" customHeight="1">
      <c r="B3" s="732" t="s">
        <v>537</v>
      </c>
      <c r="C3" s="732"/>
    </row>
    <row r="4" spans="2:9" ht="31.5" customHeight="1">
      <c r="B4" s="733" t="s">
        <v>539</v>
      </c>
      <c r="C4" s="733"/>
      <c r="D4" s="57"/>
      <c r="E4" s="57"/>
    </row>
    <row r="5" spans="2:9" ht="28.5" customHeight="1">
      <c r="B5" s="734" t="s">
        <v>538</v>
      </c>
      <c r="C5" s="735"/>
      <c r="I5" s="2"/>
    </row>
    <row r="6" spans="2:9" ht="165.75" customHeight="1">
      <c r="I6" s="2"/>
    </row>
    <row r="7" spans="2:9" ht="31.5" customHeight="1">
      <c r="B7" s="1" t="s">
        <v>424</v>
      </c>
      <c r="C7" s="436" t="s">
        <v>622</v>
      </c>
    </row>
    <row r="8" spans="2:9" ht="31.5" customHeight="1">
      <c r="B8" s="1" t="s">
        <v>466</v>
      </c>
      <c r="C8" s="436" t="s">
        <v>777</v>
      </c>
    </row>
    <row r="9" spans="2:9" ht="31.5" customHeight="1">
      <c r="B9" s="1" t="s">
        <v>0</v>
      </c>
      <c r="C9" s="1" t="s">
        <v>621</v>
      </c>
    </row>
    <row r="10" spans="2:9" ht="31.5" customHeight="1">
      <c r="B10" s="1" t="s">
        <v>425</v>
      </c>
      <c r="C10" s="435" t="s">
        <v>780</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783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4</v>
      </c>
      <c r="O4" s="1227" t="s">
        <v>788</v>
      </c>
      <c r="P4" s="1228">
        <v>25</v>
      </c>
      <c r="Q4" s="1229">
        <f>I172</f>
        <v>15</v>
      </c>
      <c r="R4" s="1230" t="s">
        <v>789</v>
      </c>
      <c r="S4" s="1231">
        <v>39</v>
      </c>
      <c r="T4" s="1232">
        <f>I240</f>
        <v>35</v>
      </c>
    </row>
    <row r="5" spans="2:79" ht="54.6" customHeight="1">
      <c r="B5" s="1233" t="s">
        <v>790</v>
      </c>
      <c r="C5" s="1234" t="str">
        <f>'[1]4.Vállalkozó bemutatása'!C3:E3</f>
        <v>Rémiás József</v>
      </c>
      <c r="D5" s="1235"/>
      <c r="E5" s="1235"/>
      <c r="F5" s="1235"/>
      <c r="G5" s="1235"/>
      <c r="H5" s="1235"/>
      <c r="I5" s="1236"/>
      <c r="L5" s="1237" t="s">
        <v>791</v>
      </c>
      <c r="M5" s="1238">
        <v>17</v>
      </c>
      <c r="N5" s="1239">
        <f>I48</f>
        <v>17</v>
      </c>
      <c r="O5" s="1240" t="s">
        <v>792</v>
      </c>
      <c r="P5" s="1241">
        <v>4</v>
      </c>
      <c r="Q5" s="1242">
        <f>I228</f>
        <v>2</v>
      </c>
      <c r="R5" s="1243" t="s">
        <v>793</v>
      </c>
      <c r="S5" s="1244">
        <v>10</v>
      </c>
      <c r="T5" s="1245">
        <f>I302</f>
        <v>10</v>
      </c>
    </row>
    <row r="6" spans="2:79" ht="54.6" customHeight="1">
      <c r="B6" s="1246" t="s">
        <v>794</v>
      </c>
      <c r="C6" s="1247">
        <f>'[1]4.Vállalkozó bemutatása'!C4:E4</f>
        <v>34514</v>
      </c>
      <c r="D6" s="1248"/>
      <c r="E6" s="1248"/>
      <c r="F6" s="1248"/>
      <c r="G6" s="1248"/>
      <c r="H6" s="1248"/>
      <c r="I6" s="1249"/>
      <c r="L6" s="1237" t="s">
        <v>795</v>
      </c>
      <c r="M6" s="1238">
        <v>40</v>
      </c>
      <c r="N6" s="1250">
        <f>I84</f>
        <v>34</v>
      </c>
      <c r="O6" s="1240" t="s">
        <v>796</v>
      </c>
      <c r="P6" s="1251">
        <v>27</v>
      </c>
      <c r="Q6" s="1242">
        <f>I344</f>
        <v>15</v>
      </c>
      <c r="R6" s="1243" t="s">
        <v>797</v>
      </c>
      <c r="S6" s="1244">
        <v>12</v>
      </c>
      <c r="T6" s="1245">
        <f>I323</f>
        <v>12</v>
      </c>
      <c r="Y6" s="1208"/>
      <c r="AC6" s="1252"/>
    </row>
    <row r="7" spans="2:79" ht="54.6" customHeight="1" thickBot="1">
      <c r="B7" s="1246" t="s">
        <v>798</v>
      </c>
      <c r="C7" s="1253" t="str">
        <f>'[1]4.Vállalkozó bemutatása'!C7:E7</f>
        <v>jozsef.remias@gmail.com</v>
      </c>
      <c r="D7" s="1248"/>
      <c r="E7" s="1248"/>
      <c r="F7" s="1248"/>
      <c r="G7" s="1248"/>
      <c r="H7" s="1248"/>
      <c r="I7" s="1249"/>
      <c r="J7" s="1254"/>
      <c r="K7" s="1254"/>
      <c r="L7" s="1255" t="s">
        <v>799</v>
      </c>
      <c r="M7" s="1256">
        <v>18</v>
      </c>
      <c r="N7" s="1257">
        <f>I142</f>
        <v>16</v>
      </c>
      <c r="O7" s="1258"/>
      <c r="P7" s="1259"/>
      <c r="Q7" s="1260"/>
      <c r="R7" s="1261"/>
      <c r="S7" s="1262"/>
      <c r="T7" s="1263"/>
    </row>
    <row r="8" spans="2:79" ht="54.6" customHeight="1">
      <c r="B8" s="1246" t="s">
        <v>800</v>
      </c>
      <c r="C8" s="1264" t="s">
        <v>801</v>
      </c>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t="s">
        <v>805</v>
      </c>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v>43245</v>
      </c>
      <c r="D10" s="1291"/>
      <c r="E10" s="1291"/>
      <c r="F10" s="1291"/>
      <c r="G10" s="1291"/>
      <c r="H10" s="1291"/>
      <c r="I10" s="1292"/>
      <c r="L10" s="1293" t="s">
        <v>810</v>
      </c>
      <c r="M10" s="1294"/>
      <c r="N10" s="1295">
        <f>SUM(N4:N9)</f>
        <v>71</v>
      </c>
      <c r="O10" s="1296"/>
      <c r="P10" s="1297"/>
      <c r="Q10" s="1298">
        <f>SUM(Q4:Q9)</f>
        <v>32</v>
      </c>
      <c r="R10" s="1299"/>
      <c r="S10" s="1300"/>
      <c r="T10" s="1301">
        <f>SUM(T4:T9)</f>
        <v>57</v>
      </c>
      <c r="U10" s="1302"/>
    </row>
    <row r="11" spans="2:79" ht="36.950000000000003" customHeight="1" thickBot="1">
      <c r="L11" s="1303" t="s">
        <v>811</v>
      </c>
      <c r="M11" s="1304" t="s">
        <v>812</v>
      </c>
      <c r="N11" s="1295" t="str">
        <f>IF(N10&lt;M9,"KO","OK")</f>
        <v>OK</v>
      </c>
      <c r="O11" s="1296"/>
      <c r="P11" s="1298"/>
      <c r="Q11" s="1298" t="str">
        <f>IF(Q10&lt;P9,"KO","OK")</f>
        <v>OK</v>
      </c>
      <c r="R11" s="1299"/>
      <c r="S11" s="1305"/>
      <c r="T11" s="1301" t="str">
        <f>IF(T10&lt;S9,"KO","OK")</f>
        <v>OK</v>
      </c>
    </row>
    <row r="12" spans="2:79" ht="64.5" customHeight="1" thickBot="1">
      <c r="B12" s="1306" t="s">
        <v>813</v>
      </c>
      <c r="C12" s="1307"/>
      <c r="D12" s="1308"/>
      <c r="E12" s="1309" t="str">
        <f>IF(OR(M12=$M$11,M16=$M$11),"ÜT elutasítás","   ")</f>
        <v xml:space="preserve">   </v>
      </c>
      <c r="F12" s="1309"/>
      <c r="G12" s="1310"/>
      <c r="H12" s="1311">
        <f>IF(OR(M12=$M$11,M16=$M$11)," ",I24)</f>
        <v>160</v>
      </c>
      <c r="I12" s="1312"/>
      <c r="J12" s="1254"/>
      <c r="K12" s="1254"/>
      <c r="L12" s="1313" t="s">
        <v>814</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160</v>
      </c>
      <c r="H24" s="1352" t="str">
        <f>IF(OR(G89="KO",G96="KO",G111="KO",G357="KO",G366="KO",G89="KO"),"KO"," ")</f>
        <v xml:space="preserve"> </v>
      </c>
      <c r="I24" s="1351">
        <f>SUM(I25:I384)</f>
        <v>160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4</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v>3</v>
      </c>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v>1</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17</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v>3</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v>4</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34</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v>4</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v>9</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v>2</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15</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v>2</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v>6</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v>0</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v>3</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v>2</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2</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v>2</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35</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v>9</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v>6</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10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v>6</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12</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v>6</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15</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v>3</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v>4</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8" sqref="T18"/>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1012</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0</v>
      </c>
      <c r="O4" s="1227" t="s">
        <v>788</v>
      </c>
      <c r="P4" s="1228">
        <v>25</v>
      </c>
      <c r="Q4" s="1229">
        <f>I172</f>
        <v>0</v>
      </c>
      <c r="R4" s="1230" t="s">
        <v>789</v>
      </c>
      <c r="S4" s="1231">
        <v>39</v>
      </c>
      <c r="T4" s="1232">
        <f>I240</f>
        <v>0</v>
      </c>
    </row>
    <row r="5" spans="2:79" ht="54.6" customHeight="1">
      <c r="B5" s="1233" t="s">
        <v>790</v>
      </c>
      <c r="C5" s="1234" t="str">
        <f>[1]A.Pontozás_1.értékelő!C5</f>
        <v>Rémiás József</v>
      </c>
      <c r="D5" s="1235"/>
      <c r="E5" s="1235"/>
      <c r="F5" s="1235"/>
      <c r="G5" s="1235"/>
      <c r="H5" s="1235"/>
      <c r="I5" s="1236"/>
      <c r="L5" s="1237" t="s">
        <v>791</v>
      </c>
      <c r="M5" s="1238">
        <v>17</v>
      </c>
      <c r="N5" s="1239">
        <f>I48</f>
        <v>0</v>
      </c>
      <c r="O5" s="1240" t="s">
        <v>792</v>
      </c>
      <c r="P5" s="1241">
        <v>4</v>
      </c>
      <c r="Q5" s="1242">
        <f>I228</f>
        <v>0</v>
      </c>
      <c r="R5" s="1243" t="s">
        <v>793</v>
      </c>
      <c r="S5" s="1244">
        <v>10</v>
      </c>
      <c r="T5" s="1245">
        <f>I302</f>
        <v>0</v>
      </c>
    </row>
    <row r="6" spans="2:79" ht="54.6" customHeight="1">
      <c r="B6" s="1246" t="s">
        <v>794</v>
      </c>
      <c r="C6" s="1247">
        <f>[1]A.Pontozás_1.értékelő!C6</f>
        <v>34514</v>
      </c>
      <c r="D6" s="1248"/>
      <c r="E6" s="1248"/>
      <c r="F6" s="1248"/>
      <c r="G6" s="1248"/>
      <c r="H6" s="1248"/>
      <c r="I6" s="1249"/>
      <c r="L6" s="1237" t="s">
        <v>795</v>
      </c>
      <c r="M6" s="1238">
        <v>40</v>
      </c>
      <c r="N6" s="1250">
        <f>I84</f>
        <v>0</v>
      </c>
      <c r="O6" s="1240" t="s">
        <v>796</v>
      </c>
      <c r="P6" s="1251">
        <v>27</v>
      </c>
      <c r="Q6" s="1242">
        <f>I344</f>
        <v>0</v>
      </c>
      <c r="R6" s="1243" t="s">
        <v>797</v>
      </c>
      <c r="S6" s="1244">
        <v>12</v>
      </c>
      <c r="T6" s="1245">
        <f>I323</f>
        <v>0</v>
      </c>
      <c r="Y6" s="1208"/>
      <c r="AC6" s="1252"/>
    </row>
    <row r="7" spans="2:79" ht="54.6" customHeight="1" thickBot="1">
      <c r="B7" s="1246" t="s">
        <v>798</v>
      </c>
      <c r="C7" s="1253" t="str">
        <f>[1]A.Pontozás_1.értékelő!C7</f>
        <v>jozsef.remias@gmail.com</v>
      </c>
      <c r="D7" s="1248"/>
      <c r="E7" s="1248"/>
      <c r="F7" s="1248"/>
      <c r="G7" s="1248"/>
      <c r="H7" s="1248"/>
      <c r="I7" s="1249"/>
      <c r="J7" s="1254"/>
      <c r="K7" s="1254"/>
      <c r="L7" s="1255" t="s">
        <v>799</v>
      </c>
      <c r="M7" s="1256">
        <v>18</v>
      </c>
      <c r="N7" s="1257">
        <f>I142</f>
        <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f>SUM(N4:N9)</f>
        <v>0</v>
      </c>
      <c r="O10" s="1296"/>
      <c r="P10" s="1297"/>
      <c r="Q10" s="1298">
        <f>SUM(Q4:Q9)</f>
        <v>0</v>
      </c>
      <c r="R10" s="1299"/>
      <c r="S10" s="1300"/>
      <c r="T10" s="1301">
        <f>SUM(T4:T9)</f>
        <v>0</v>
      </c>
      <c r="U10" s="1302"/>
    </row>
    <row r="11" spans="2:79" ht="36.950000000000003" customHeight="1" thickBot="1">
      <c r="L11" s="1303" t="s">
        <v>811</v>
      </c>
      <c r="M11" s="1304" t="s">
        <v>812</v>
      </c>
      <c r="N11" s="1295" t="str">
        <f>IF(N10&lt;M9,"KO","OK")</f>
        <v>KO</v>
      </c>
      <c r="O11" s="1296"/>
      <c r="P11" s="1298"/>
      <c r="Q11" s="1298" t="str">
        <f>IF(Q10&lt;P9,"KO","OK")</f>
        <v>KO</v>
      </c>
      <c r="R11" s="1299"/>
      <c r="S11" s="1305"/>
      <c r="T11" s="1301" t="str">
        <f>IF(T10&lt;S9,"KO","OK")</f>
        <v>KO</v>
      </c>
    </row>
    <row r="12" spans="2:79" ht="64.5" customHeight="1" thickBot="1">
      <c r="B12" s="1306" t="s">
        <v>813</v>
      </c>
      <c r="C12" s="1307"/>
      <c r="D12" s="1308"/>
      <c r="E12" s="1309" t="str">
        <f>IF(OR(M12=$M$11,M16=$M$11),"ÜT elutasítás","   ")</f>
        <v>ÜT elutasítás</v>
      </c>
      <c r="F12" s="1309"/>
      <c r="G12" s="1310"/>
      <c r="H12" s="1311" t="str">
        <f>IF(OR(M12=$M$11,M16=$M$11)," ",I24)</f>
        <v xml:space="preserve"> </v>
      </c>
      <c r="I12" s="1312"/>
      <c r="J12" s="1254"/>
      <c r="K12" s="1254"/>
      <c r="L12" s="1313" t="s">
        <v>814</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7" sqref="R17"/>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t="e">
        <f>I32</f>
        <v>#DIV/0!</v>
      </c>
      <c r="O4" s="1227" t="s">
        <v>788</v>
      </c>
      <c r="P4" s="1228">
        <v>25</v>
      </c>
      <c r="Q4" s="1229" t="e">
        <f>I176</f>
        <v>#DIV/0!</v>
      </c>
      <c r="R4" s="1230" t="s">
        <v>789</v>
      </c>
      <c r="S4" s="1231">
        <v>39</v>
      </c>
      <c r="T4" s="1232" t="e">
        <f>I244</f>
        <v>#DIV/0!</v>
      </c>
    </row>
    <row r="5" spans="2:79" ht="54.6" customHeight="1">
      <c r="B5" s="1233" t="s">
        <v>790</v>
      </c>
      <c r="C5" s="1234" t="str">
        <f>[1]B.Pontozás_2.értékelő!C5</f>
        <v>Rémiás József</v>
      </c>
      <c r="D5" s="1235"/>
      <c r="E5" s="1235"/>
      <c r="F5" s="1235"/>
      <c r="G5" s="1235"/>
      <c r="H5" s="1235"/>
      <c r="I5" s="1236"/>
      <c r="L5" s="1237" t="s">
        <v>791</v>
      </c>
      <c r="M5" s="1238">
        <v>17</v>
      </c>
      <c r="N5" s="1239" t="e">
        <f>I52</f>
        <v>#DIV/0!</v>
      </c>
      <c r="O5" s="1240" t="s">
        <v>792</v>
      </c>
      <c r="P5" s="1241">
        <v>4</v>
      </c>
      <c r="Q5" s="1242" t="e">
        <f>I232</f>
        <v>#DIV/0!</v>
      </c>
      <c r="R5" s="1243" t="s">
        <v>793</v>
      </c>
      <c r="S5" s="1244">
        <v>10</v>
      </c>
      <c r="T5" s="1245" t="e">
        <f>I306</f>
        <v>#DIV/0!</v>
      </c>
    </row>
    <row r="6" spans="2:79" ht="54.6" customHeight="1">
      <c r="B6" s="1246" t="s">
        <v>794</v>
      </c>
      <c r="C6" s="1247">
        <f>[1]B.Pontozás_2.értékelő!C6</f>
        <v>34514</v>
      </c>
      <c r="D6" s="1248"/>
      <c r="E6" s="1248"/>
      <c r="F6" s="1248"/>
      <c r="G6" s="1248"/>
      <c r="H6" s="1248"/>
      <c r="I6" s="1249"/>
      <c r="L6" s="1237" t="s">
        <v>795</v>
      </c>
      <c r="M6" s="1238">
        <v>40</v>
      </c>
      <c r="N6" s="1250" t="e">
        <f>I88</f>
        <v>#DIV/0!</v>
      </c>
      <c r="O6" s="1240" t="s">
        <v>796</v>
      </c>
      <c r="P6" s="1251">
        <v>27</v>
      </c>
      <c r="Q6" s="1242" t="e">
        <f>I348</f>
        <v>#DIV/0!</v>
      </c>
      <c r="R6" s="1243" t="s">
        <v>797</v>
      </c>
      <c r="S6" s="1244">
        <v>12</v>
      </c>
      <c r="T6" s="1245" t="e">
        <f>I327</f>
        <v>#DIV/0!</v>
      </c>
      <c r="Y6" s="1208"/>
      <c r="AC6" s="1252"/>
    </row>
    <row r="7" spans="2:79" ht="54.6" customHeight="1" thickBot="1">
      <c r="B7" s="1246" t="s">
        <v>798</v>
      </c>
      <c r="C7" s="1253" t="str">
        <f>[1]B.Pontozás_2.értékelő!C7</f>
        <v>jozsef.remias@gmail.com</v>
      </c>
      <c r="D7" s="1248"/>
      <c r="E7" s="1248"/>
      <c r="F7" s="1248"/>
      <c r="G7" s="1248"/>
      <c r="H7" s="1248"/>
      <c r="I7" s="1249"/>
      <c r="J7" s="1254"/>
      <c r="K7" s="1254"/>
      <c r="L7" s="1255" t="s">
        <v>799</v>
      </c>
      <c r="M7" s="1256">
        <v>18</v>
      </c>
      <c r="N7" s="1257" t="e">
        <f>I146</f>
        <v>#DIV/0!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t="e">
        <f>SUM(N4:N9)</f>
        <v>#DIV/0!</v>
      </c>
      <c r="O10" s="1296"/>
      <c r="P10" s="1297"/>
      <c r="Q10" s="1298" t="e">
        <f>SUM(Q4:Q9)</f>
        <v>#DIV/0!</v>
      </c>
      <c r="R10" s="1299"/>
      <c r="S10" s="1300"/>
      <c r="T10" s="1301" t="e">
        <f>SUM(T4:T9)</f>
        <v>#DIV/0!</v>
      </c>
      <c r="U10" s="1302"/>
    </row>
    <row r="11" spans="2:79" ht="36.950000000000003" customHeight="1" thickBot="1">
      <c r="L11" s="1303" t="s">
        <v>811</v>
      </c>
      <c r="M11" s="1304" t="s">
        <v>812</v>
      </c>
      <c r="N11" s="1295" t="e">
        <f>IF(N10&lt;M9,"KO","OK")</f>
        <v>#DIV/0!</v>
      </c>
      <c r="O11" s="1296"/>
      <c r="P11" s="1298"/>
      <c r="Q11" s="1298" t="e">
        <f>IF(Q10&lt;P9,"KO","OK")</f>
        <v>#DIV/0!</v>
      </c>
      <c r="R11" s="1299"/>
      <c r="S11" s="1305"/>
      <c r="T11" s="1301" t="e">
        <f>IF(T10&lt;S9,"KO","OK")</f>
        <v>#DIV/0!</v>
      </c>
    </row>
    <row r="12" spans="2:79" ht="64.5" customHeight="1" thickBot="1">
      <c r="B12" s="1306" t="s">
        <v>813</v>
      </c>
      <c r="C12" s="1307"/>
      <c r="D12" s="1308"/>
      <c r="E12" s="1309" t="e">
        <f>IF(OR(M12=$M$11,M16=$M$11),"ÜT elutasítás","   ")</f>
        <v>#DIV/0!</v>
      </c>
      <c r="F12" s="1309"/>
      <c r="G12" s="1310"/>
      <c r="H12" s="1311" t="e">
        <f>IF(OR(M12=$M$11,M16=$M$11)," ",I28)</f>
        <v>#DIV/0!</v>
      </c>
      <c r="I12" s="1312"/>
      <c r="J12" s="1254"/>
      <c r="K12" s="1254"/>
      <c r="L12" s="1313" t="s">
        <v>814</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1014</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1015</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1016</v>
      </c>
      <c r="E20" s="1482" t="s">
        <v>1017</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818</v>
      </c>
      <c r="C22" s="1329">
        <v>200</v>
      </c>
      <c r="D22" s="1330" t="s">
        <v>819</v>
      </c>
      <c r="E22" s="1331" t="s">
        <v>812</v>
      </c>
      <c r="F22" s="1332">
        <v>1</v>
      </c>
      <c r="G22" s="1332">
        <v>2</v>
      </c>
      <c r="H22" s="1332">
        <v>3</v>
      </c>
      <c r="I22" s="1333" t="s">
        <v>105</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820</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821</v>
      </c>
      <c r="C24" s="1341">
        <v>60</v>
      </c>
      <c r="D24" s="1342" t="s">
        <v>822</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823</v>
      </c>
      <c r="C28" s="1348"/>
      <c r="D28" s="1348"/>
      <c r="E28" s="1349"/>
      <c r="F28" s="1350"/>
      <c r="G28" s="1351" t="e">
        <f>SUM(G29:G388)</f>
        <v>#DIV/0!</v>
      </c>
      <c r="H28" s="1352" t="e">
        <f>IF(OR(G93="KO",G100="KO",G115="KO",G361="KO",G370="KO",G93="KO"),"KO"," ")</f>
        <v>#DIV/0!</v>
      </c>
      <c r="I28" s="1351" t="e">
        <f>SUM(I29:I388)</f>
        <v>#DIV/0!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1018</v>
      </c>
      <c r="F29" s="1485">
        <f>ABS([2]A.Pontozás_1.értékelő!G24-[2]B.Pontozás_2.értékelő!G24)</f>
        <v>0</v>
      </c>
      <c r="G29" s="1206" t="s">
        <v>1019</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824</v>
      </c>
      <c r="G31" s="1358"/>
      <c r="H31" s="1357" t="s">
        <v>825</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826</v>
      </c>
      <c r="C32" s="1362" t="s">
        <v>827</v>
      </c>
      <c r="D32" s="1362"/>
      <c r="E32" s="1363"/>
      <c r="F32" s="1364">
        <f>+E38+E46</f>
        <v>0</v>
      </c>
      <c r="G32" s="1365"/>
      <c r="H32" s="1366">
        <v>8</v>
      </c>
      <c r="I32" s="1367" t="e">
        <f>SUM(G37,G45)</f>
        <v>#DIV/0!</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828</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829</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830</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831</v>
      </c>
      <c r="C37" s="1378" t="s">
        <v>832</v>
      </c>
      <c r="D37" s="1378" t="s">
        <v>833</v>
      </c>
      <c r="E37" s="1379" t="s">
        <v>834</v>
      </c>
      <c r="F37" s="1380" t="s">
        <v>835</v>
      </c>
      <c r="G37" s="1488" t="e">
        <f>AVERAGE([2]A.Pontozás_1.értékelő!G33,[2]B.Pontozás_2.értékelő!G33)</f>
        <v>#DIV/0!</v>
      </c>
      <c r="H37" s="1372"/>
      <c r="I37" s="1254"/>
      <c r="J37" s="1254"/>
      <c r="K37" s="1254"/>
      <c r="L37" s="1382"/>
      <c r="M37" s="1383"/>
      <c r="N37" s="1384"/>
      <c r="O37" s="1385" t="s">
        <v>836</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837</v>
      </c>
      <c r="C38" s="1389">
        <v>0</v>
      </c>
      <c r="D38" s="1390">
        <v>3</v>
      </c>
      <c r="E38" s="1391">
        <v>0</v>
      </c>
      <c r="F38" s="1392"/>
      <c r="G38" s="1393"/>
      <c r="H38" s="1393"/>
      <c r="I38" s="1394"/>
      <c r="J38" s="1254"/>
      <c r="K38" s="1254"/>
      <c r="L38" s="1395"/>
      <c r="M38" s="1396"/>
      <c r="N38" s="1397"/>
      <c r="O38" s="1385" t="s">
        <v>838</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839</v>
      </c>
      <c r="C39" s="1399">
        <v>1</v>
      </c>
      <c r="D39" s="1400">
        <v>3</v>
      </c>
      <c r="E39" s="1401">
        <v>3</v>
      </c>
      <c r="F39" s="1392"/>
      <c r="G39" s="1402"/>
      <c r="H39" s="1402"/>
      <c r="I39" s="1403"/>
      <c r="J39" s="1254"/>
      <c r="K39" s="1254"/>
      <c r="L39" s="1395"/>
      <c r="M39" s="1396"/>
      <c r="N39" s="1397"/>
      <c r="O39" s="1385" t="s">
        <v>840</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841</v>
      </c>
      <c r="C40" s="1405">
        <v>2</v>
      </c>
      <c r="D40" s="1406">
        <v>3</v>
      </c>
      <c r="E40" s="1407">
        <v>6</v>
      </c>
      <c r="F40" s="1408"/>
      <c r="G40" s="1409"/>
      <c r="H40" s="1409"/>
      <c r="I40" s="1410"/>
      <c r="J40" s="1254"/>
      <c r="K40" s="1254"/>
      <c r="L40" s="1411"/>
      <c r="M40" s="1412"/>
      <c r="N40" s="1413"/>
      <c r="O40" s="1385" t="s">
        <v>842</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843</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844</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830</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831</v>
      </c>
      <c r="C45" s="1378" t="s">
        <v>832</v>
      </c>
      <c r="D45" s="1378" t="s">
        <v>833</v>
      </c>
      <c r="E45" s="1379" t="s">
        <v>834</v>
      </c>
      <c r="F45" s="1380" t="s">
        <v>835</v>
      </c>
      <c r="G45" s="1488" t="e">
        <f>AVERAGE([2]A.Pontozás_1.értékelő!G41,[2]B.Pontozás_2.értékelő!G41)</f>
        <v>#DIV/0!</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837</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839</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841</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824</v>
      </c>
      <c r="G51" s="1358"/>
      <c r="H51" s="1357" t="s">
        <v>825</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845</v>
      </c>
      <c r="C52" s="1362" t="s">
        <v>846</v>
      </c>
      <c r="D52" s="1362"/>
      <c r="E52" s="1363"/>
      <c r="F52" s="1364">
        <v>1</v>
      </c>
      <c r="G52" s="1365"/>
      <c r="H52" s="1366">
        <v>17</v>
      </c>
      <c r="I52" s="1367" t="e">
        <f>SUM(G57,G65,G73,G81)</f>
        <v>#DIV/0!</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847</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848</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830</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831</v>
      </c>
      <c r="C57" s="1378" t="s">
        <v>832</v>
      </c>
      <c r="D57" s="1378" t="s">
        <v>833</v>
      </c>
      <c r="E57" s="1379" t="s">
        <v>834</v>
      </c>
      <c r="F57" s="1423" t="s">
        <v>835</v>
      </c>
      <c r="G57" s="1488" t="e">
        <f>AVERAGE([2]A.Pontozás_1.értékelő!G53,[2]B.Pontozás_2.értékelő!G53)</f>
        <v>#DIV/0!</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849</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850</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851</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852</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853</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830</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831</v>
      </c>
      <c r="C65" s="1378" t="s">
        <v>832</v>
      </c>
      <c r="D65" s="1378" t="s">
        <v>833</v>
      </c>
      <c r="E65" s="1379" t="s">
        <v>834</v>
      </c>
      <c r="F65" s="1423" t="s">
        <v>835</v>
      </c>
      <c r="G65" s="1488" t="e">
        <f>AVERAGE([2]A.Pontozás_1.értékelő!G61,[2]B.Pontozás_2.értékelő!G61)</f>
        <v>#DIV/0!</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854</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855</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856</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857</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858</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830</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831</v>
      </c>
      <c r="C73" s="1378" t="s">
        <v>832</v>
      </c>
      <c r="D73" s="1378" t="s">
        <v>833</v>
      </c>
      <c r="E73" s="1379" t="s">
        <v>834</v>
      </c>
      <c r="F73" s="1423" t="s">
        <v>835</v>
      </c>
      <c r="G73" s="1488" t="e">
        <f>AVERAGE([2]A.Pontozás_1.értékelő!G69,[2]B.Pontozás_2.értékelő!G69)</f>
        <v>#DIV/0!</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837</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839</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841</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859</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860</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861</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831</v>
      </c>
      <c r="C81" s="1378" t="s">
        <v>832</v>
      </c>
      <c r="D81" s="1378" t="s">
        <v>833</v>
      </c>
      <c r="E81" s="1379" t="s">
        <v>834</v>
      </c>
      <c r="F81" s="1423" t="s">
        <v>835</v>
      </c>
      <c r="G81" s="1488" t="e">
        <f>AVERAGE([2]A.Pontozás_1.értékelő!G77,[2]B.Pontozás_2.értékelő!G77)</f>
        <v>#DIV/0!</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837</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839</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841</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824</v>
      </c>
      <c r="G87" s="1358"/>
      <c r="H87" s="1357" t="s">
        <v>825</v>
      </c>
      <c r="I87" s="1426" t="e">
        <f>IF(OR(G93="KO",G100="KO",G115="KO"),"KO","Nincs KO")</f>
        <v>#DIV/0!</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862</v>
      </c>
      <c r="C88" s="1362" t="s">
        <v>863</v>
      </c>
      <c r="D88" s="1362"/>
      <c r="E88" s="1363"/>
      <c r="F88" s="1364">
        <v>22</v>
      </c>
      <c r="G88" s="1365"/>
      <c r="H88" s="1366">
        <v>40</v>
      </c>
      <c r="I88" s="1367" t="e">
        <f>SUM(G93,G100,G107,G115,G122,G130,G138)</f>
        <v>#DIV/0!</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864</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865</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861</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831</v>
      </c>
      <c r="C93" s="1428" t="s">
        <v>832</v>
      </c>
      <c r="D93" s="1428" t="s">
        <v>833</v>
      </c>
      <c r="E93" s="1429" t="s">
        <v>834</v>
      </c>
      <c r="F93" s="1423" t="s">
        <v>835</v>
      </c>
      <c r="G93" s="1488" t="e">
        <f>AVERAGE([2]A.Pontozás_1.értékelő!G89,[2]B.Pontozás_2.értékelő!G89)</f>
        <v>#DIV/0!</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866</v>
      </c>
      <c r="C94" s="1430" t="s">
        <v>867</v>
      </c>
      <c r="D94" s="1431"/>
      <c r="E94" s="1432" t="s">
        <v>812</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868</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869</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870</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861</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831</v>
      </c>
      <c r="C100" s="1428" t="s">
        <v>832</v>
      </c>
      <c r="D100" s="1428" t="s">
        <v>833</v>
      </c>
      <c r="E100" s="1429" t="s">
        <v>834</v>
      </c>
      <c r="F100" s="1423" t="s">
        <v>835</v>
      </c>
      <c r="G100" s="1488" t="e">
        <f>AVERAGE([2]A.Pontozás_1.értékelő!G96,[2]B.Pontozás_2.értékelő!G96)</f>
        <v>#DIV/0!</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866</v>
      </c>
      <c r="C101" s="1430" t="s">
        <v>867</v>
      </c>
      <c r="D101" s="1431"/>
      <c r="E101" s="1432" t="s">
        <v>812</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868</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871</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872</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861</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831</v>
      </c>
      <c r="C107" s="1378" t="s">
        <v>832</v>
      </c>
      <c r="D107" s="1378" t="s">
        <v>833</v>
      </c>
      <c r="E107" s="1379" t="s">
        <v>834</v>
      </c>
      <c r="F107" s="1423" t="s">
        <v>835</v>
      </c>
      <c r="G107" s="1488" t="e">
        <f>AVERAGE([2]A.Pontozás_1.értékelő!G103,[2]B.Pontozás_2.értékelő!G103)</f>
        <v>#DIV/0!</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873</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874</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875</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876</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877</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861</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831</v>
      </c>
      <c r="C115" s="1428" t="s">
        <v>832</v>
      </c>
      <c r="D115" s="1428" t="s">
        <v>833</v>
      </c>
      <c r="E115" s="1429" t="s">
        <v>834</v>
      </c>
      <c r="F115" s="1423" t="s">
        <v>835</v>
      </c>
      <c r="G115" s="1488" t="e">
        <f>AVERAGE([2]A.Pontozás_1.értékelő!G111,[2]B.Pontozás_2.értékelő!G111)</f>
        <v>#DIV/0!</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866</v>
      </c>
      <c r="C116" s="1430" t="s">
        <v>867</v>
      </c>
      <c r="D116" s="1431"/>
      <c r="E116" s="1432" t="s">
        <v>812</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868</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878</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879</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830</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831</v>
      </c>
      <c r="C122" s="1437" t="s">
        <v>832</v>
      </c>
      <c r="D122" s="1438" t="s">
        <v>833</v>
      </c>
      <c r="E122" s="1439" t="s">
        <v>834</v>
      </c>
      <c r="F122" s="1423" t="s">
        <v>835</v>
      </c>
      <c r="G122" s="1488" t="e">
        <f>AVERAGE([2]A.Pontozás_1.értékelő!G118,[2]B.Pontozás_2.értékelő!G118)</f>
        <v>#DIV/0!</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880</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881</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882</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883</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884</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830</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831</v>
      </c>
      <c r="C130" s="1437" t="s">
        <v>832</v>
      </c>
      <c r="D130" s="1438" t="s">
        <v>833</v>
      </c>
      <c r="E130" s="1439" t="s">
        <v>834</v>
      </c>
      <c r="F130" s="1423" t="s">
        <v>835</v>
      </c>
      <c r="G130" s="1488" t="e">
        <f>AVERAGE([2]A.Pontozás_1.értékelő!G126,[2]B.Pontozás_2.értékelő!G126)</f>
        <v>#DIV/0!</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837</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885</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886</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887</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888</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830</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831</v>
      </c>
      <c r="C138" s="1437" t="s">
        <v>832</v>
      </c>
      <c r="D138" s="1438" t="s">
        <v>833</v>
      </c>
      <c r="E138" s="1439" t="s">
        <v>834</v>
      </c>
      <c r="F138" s="1423" t="s">
        <v>835</v>
      </c>
      <c r="G138" s="1488" t="e">
        <f>AVERAGE([2]A.Pontozás_1.értékelő!G134,[2]B.Pontozás_2.értékelő!G134)</f>
        <v>#DIV/0!</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889</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890</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891</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824</v>
      </c>
      <c r="G145" s="1358"/>
      <c r="H145" s="1357" t="s">
        <v>825</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892</v>
      </c>
      <c r="C146" s="1362" t="s">
        <v>893</v>
      </c>
      <c r="D146" s="1362"/>
      <c r="E146" s="1363"/>
      <c r="F146" s="1364">
        <v>6</v>
      </c>
      <c r="G146" s="1365"/>
      <c r="H146" s="1366">
        <v>18</v>
      </c>
      <c r="I146" s="1367" t="e">
        <f>SUM(G151,G159,G167)</f>
        <v>#DIV/0!</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894</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895</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830</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831</v>
      </c>
      <c r="C151" s="1378" t="s">
        <v>832</v>
      </c>
      <c r="D151" s="1378" t="s">
        <v>833</v>
      </c>
      <c r="E151" s="1379" t="s">
        <v>834</v>
      </c>
      <c r="F151" s="1423" t="s">
        <v>835</v>
      </c>
      <c r="G151" s="1488" t="e">
        <f>AVERAGE([2]A.Pontozás_1.értékelő!G147,[2]B.Pontozás_2.értékelő!G147)</f>
        <v>#DIV/0!</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896</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897</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898</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899</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900</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830</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831</v>
      </c>
      <c r="C159" s="1378" t="s">
        <v>832</v>
      </c>
      <c r="D159" s="1378" t="s">
        <v>833</v>
      </c>
      <c r="E159" s="1379" t="s">
        <v>834</v>
      </c>
      <c r="F159" s="1423" t="s">
        <v>835</v>
      </c>
      <c r="G159" s="1488" t="e">
        <f>AVERAGE([2]A.Pontozás_1.értékelő!G155,[2]B.Pontozás_2.értékelő!G155)</f>
        <v>#DIV/0!</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901</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902</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903</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904</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905</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830</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831</v>
      </c>
      <c r="C167" s="1378" t="s">
        <v>832</v>
      </c>
      <c r="D167" s="1378" t="s">
        <v>833</v>
      </c>
      <c r="E167" s="1379" t="s">
        <v>834</v>
      </c>
      <c r="F167" s="1423" t="s">
        <v>835</v>
      </c>
      <c r="G167" s="1488" t="e">
        <f>AVERAGE([2]A.Pontozás_1.értékelő!G163,[2]B.Pontozás_2.értékelő!G163)</f>
        <v>#DIV/0!</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906</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907</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908</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824</v>
      </c>
      <c r="G175" s="1358"/>
      <c r="H175" s="1357" t="s">
        <v>825</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909</v>
      </c>
      <c r="C176" s="1362" t="s">
        <v>910</v>
      </c>
      <c r="D176" s="1362"/>
      <c r="E176" s="1363"/>
      <c r="F176" s="1364">
        <v>0</v>
      </c>
      <c r="G176" s="1365"/>
      <c r="H176" s="1366">
        <v>25</v>
      </c>
      <c r="I176" s="1367" t="e">
        <f>SUM(G181,G189,G197,G205,G215,G224)</f>
        <v>#DIV/0!</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911</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912</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830</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831</v>
      </c>
      <c r="C181" s="1378" t="s">
        <v>832</v>
      </c>
      <c r="D181" s="1378" t="s">
        <v>833</v>
      </c>
      <c r="E181" s="1379" t="s">
        <v>834</v>
      </c>
      <c r="F181" s="1423" t="s">
        <v>835</v>
      </c>
      <c r="G181" s="1488" t="e">
        <f>AVERAGE([2]A.Pontozás_1.értékelő!G177,[2]B.Pontozás_2.értékelő!G177)</f>
        <v>#DIV/0!</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837</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839</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841</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913</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914</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830</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831</v>
      </c>
      <c r="C189" s="1378" t="s">
        <v>832</v>
      </c>
      <c r="D189" s="1378" t="s">
        <v>833</v>
      </c>
      <c r="E189" s="1379" t="s">
        <v>834</v>
      </c>
      <c r="F189" s="1423" t="s">
        <v>835</v>
      </c>
      <c r="G189" s="1488" t="e">
        <f>AVERAGE([2]A.Pontozás_1.értékelő!G185,[2]B.Pontozás_2.értékelő!G185)</f>
        <v>#DIV/0!</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837</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839</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841</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915</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916</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830</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831</v>
      </c>
      <c r="C197" s="1378" t="s">
        <v>832</v>
      </c>
      <c r="D197" s="1378" t="s">
        <v>833</v>
      </c>
      <c r="E197" s="1379" t="s">
        <v>834</v>
      </c>
      <c r="F197" s="1423" t="s">
        <v>835</v>
      </c>
      <c r="G197" s="1488" t="e">
        <f>AVERAGE([2]A.Pontozás_1.értékelő!G193,[2]B.Pontozás_2.értékelő!G193)</f>
        <v>#DIV/0!</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917</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918</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919</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920</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921</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830</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831</v>
      </c>
      <c r="C205" s="1378" t="s">
        <v>832</v>
      </c>
      <c r="D205" s="1378" t="s">
        <v>833</v>
      </c>
      <c r="E205" s="1379" t="s">
        <v>834</v>
      </c>
      <c r="F205" s="1423" t="s">
        <v>835</v>
      </c>
      <c r="G205" s="1488" t="e">
        <f>AVERAGE([2]A.Pontozás_1.értékelő!G201,[2]B.Pontozás_2.értékelő!G201)</f>
        <v>#DIV/0!</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922</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923</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924</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925</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926</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927</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928</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830</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831</v>
      </c>
      <c r="C215" s="1378" t="s">
        <v>832</v>
      </c>
      <c r="D215" s="1378" t="s">
        <v>833</v>
      </c>
      <c r="E215" s="1379" t="s">
        <v>834</v>
      </c>
      <c r="F215" s="1423" t="s">
        <v>835</v>
      </c>
      <c r="G215" s="1488" t="e">
        <f>AVERAGE([2]A.Pontozás_1.értékelő!G211,[2]B.Pontozás_2.értékelő!G211)</f>
        <v>#DIV/0!</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929</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930</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931</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932</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933</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934</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935</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831</v>
      </c>
      <c r="C224" s="1378" t="s">
        <v>832</v>
      </c>
      <c r="D224" s="1378" t="s">
        <v>833</v>
      </c>
      <c r="E224" s="1379" t="s">
        <v>834</v>
      </c>
      <c r="F224" s="1423" t="s">
        <v>835</v>
      </c>
      <c r="G224" s="1488" t="e">
        <f>AVERAGE([2]A.Pontozás_1.értékelő!G220,[2]B.Pontozás_2.értékelő!G220)</f>
        <v>#DIV/0!</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837</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839</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841</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824</v>
      </c>
      <c r="G231" s="1358"/>
      <c r="H231" s="1357" t="s">
        <v>825</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936</v>
      </c>
      <c r="C232" s="1362" t="s">
        <v>937</v>
      </c>
      <c r="D232" s="1362"/>
      <c r="E232" s="1363"/>
      <c r="F232" s="1364">
        <v>1</v>
      </c>
      <c r="G232" s="1365"/>
      <c r="H232" s="1366">
        <v>4</v>
      </c>
      <c r="I232" s="1367" t="e">
        <f>SUM(G237)</f>
        <v>#DIV/0!</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938</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939</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830</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831</v>
      </c>
      <c r="C237" s="1378" t="s">
        <v>832</v>
      </c>
      <c r="D237" s="1378" t="s">
        <v>833</v>
      </c>
      <c r="E237" s="1379" t="s">
        <v>834</v>
      </c>
      <c r="F237" s="1423" t="s">
        <v>835</v>
      </c>
      <c r="G237" s="1488" t="e">
        <f>AVERAGE([2]A.Pontozás_1.értékelő!G233,[2]B.Pontozás_2.értékelő!G233)</f>
        <v>#DIV/0!</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837</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839</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841</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824</v>
      </c>
      <c r="G243" s="1358"/>
      <c r="H243" s="1357" t="s">
        <v>825</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940</v>
      </c>
      <c r="C244" s="1362" t="s">
        <v>863</v>
      </c>
      <c r="D244" s="1362"/>
      <c r="E244" s="1363"/>
      <c r="F244" s="1364">
        <v>7</v>
      </c>
      <c r="G244" s="1365"/>
      <c r="H244" s="1366">
        <v>39</v>
      </c>
      <c r="I244" s="1367" t="e">
        <f>SUM(G249,G257,G265,G272,G280,G290,G298)</f>
        <v>#DIV/0!</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941</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942</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861</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831</v>
      </c>
      <c r="C249" s="1378" t="s">
        <v>832</v>
      </c>
      <c r="D249" s="1378" t="s">
        <v>833</v>
      </c>
      <c r="E249" s="1379" t="s">
        <v>834</v>
      </c>
      <c r="F249" s="1423" t="s">
        <v>835</v>
      </c>
      <c r="G249" s="1488" t="e">
        <f>AVERAGE([2]A.Pontozás_1.értékelő!G245,[2]B.Pontozás_2.értékelő!G245)</f>
        <v>#DIV/0!</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943</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944</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945</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946</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947</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861</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831</v>
      </c>
      <c r="C257" s="1378" t="s">
        <v>832</v>
      </c>
      <c r="D257" s="1378" t="s">
        <v>833</v>
      </c>
      <c r="E257" s="1379" t="s">
        <v>834</v>
      </c>
      <c r="F257" s="1423" t="s">
        <v>835</v>
      </c>
      <c r="G257" s="1488" t="e">
        <f>AVERAGE([2]A.Pontozás_1.értékelő!G253,[2]B.Pontozás_2.értékelő!G253)</f>
        <v>#DIV/0!</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948</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949</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950</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951</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952</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861</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831</v>
      </c>
      <c r="C265" s="1378" t="s">
        <v>832</v>
      </c>
      <c r="D265" s="1378" t="s">
        <v>833</v>
      </c>
      <c r="E265" s="1379" t="s">
        <v>834</v>
      </c>
      <c r="F265" s="1423" t="s">
        <v>835</v>
      </c>
      <c r="G265" s="1488" t="e">
        <f>AVERAGE([2]A.Pontozás_1.értékelő!G261,[2]B.Pontozás_2.értékelő!G261)</f>
        <v>#DIV/0!</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953</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954</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955</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956</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861</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831</v>
      </c>
      <c r="C272" s="1378" t="s">
        <v>832</v>
      </c>
      <c r="D272" s="1378" t="s">
        <v>833</v>
      </c>
      <c r="E272" s="1379" t="s">
        <v>834</v>
      </c>
      <c r="F272" s="1423" t="s">
        <v>835</v>
      </c>
      <c r="G272" s="1488" t="e">
        <f>AVERAGE([2]A.Pontozás_1.értékelő!G268,[2]B.Pontozás_2.értékelő!G268)</f>
        <v>#DIV/0!</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957</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958</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959</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960</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961</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830</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831</v>
      </c>
      <c r="C280" s="1378" t="s">
        <v>832</v>
      </c>
      <c r="D280" s="1378" t="s">
        <v>833</v>
      </c>
      <c r="E280" s="1379" t="s">
        <v>834</v>
      </c>
      <c r="F280" s="1423" t="s">
        <v>835</v>
      </c>
      <c r="G280" s="1488" t="e">
        <f>AVERAGE([2]A.Pontozás_1.értékelő!G276,[2]B.Pontozás_2.értékelő!G276)</f>
        <v>#DIV/0!</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962</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963</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964</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965</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966</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967</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968</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830</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831</v>
      </c>
      <c r="C290" s="1378" t="s">
        <v>832</v>
      </c>
      <c r="D290" s="1378" t="s">
        <v>833</v>
      </c>
      <c r="E290" s="1379" t="s">
        <v>834</v>
      </c>
      <c r="F290" s="1423" t="s">
        <v>835</v>
      </c>
      <c r="G290" s="1488" t="e">
        <f>AVERAGE([2]A.Pontozás_1.értékelő!G286,[2]B.Pontozás_2.értékelő!G286)</f>
        <v>#DIV/0!</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969</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970</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971</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972</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973</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830</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831</v>
      </c>
      <c r="C298" s="1378" t="s">
        <v>832</v>
      </c>
      <c r="D298" s="1378" t="s">
        <v>833</v>
      </c>
      <c r="E298" s="1379" t="s">
        <v>834</v>
      </c>
      <c r="F298" s="1423" t="s">
        <v>835</v>
      </c>
      <c r="G298" s="1488" t="e">
        <f>AVERAGE([2]A.Pontozás_1.értékelő!G294,[2]B.Pontozás_2.értékelő!G294)</f>
        <v>#DIV/0!</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974</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975</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976</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824</v>
      </c>
      <c r="G305" s="1358"/>
      <c r="H305" s="1357" t="s">
        <v>825</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977</v>
      </c>
      <c r="C306" s="1362" t="s">
        <v>827</v>
      </c>
      <c r="D306" s="1362"/>
      <c r="E306" s="1363"/>
      <c r="F306" s="1364">
        <v>1</v>
      </c>
      <c r="G306" s="1365"/>
      <c r="H306" s="1366">
        <v>10</v>
      </c>
      <c r="I306" s="1367" t="e">
        <f>SUM(G311,G319)</f>
        <v>#DIV/0!</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978</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979</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830</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831</v>
      </c>
      <c r="C311" s="1378" t="s">
        <v>832</v>
      </c>
      <c r="D311" s="1378" t="s">
        <v>833</v>
      </c>
      <c r="E311" s="1379" t="s">
        <v>834</v>
      </c>
      <c r="F311" s="1423" t="s">
        <v>835</v>
      </c>
      <c r="G311" s="1488" t="e">
        <f>AVERAGE([2]A.Pontozás_1.értékelő!G307,[2]B.Pontozás_2.értékelő!G307)</f>
        <v>#DIV/0!</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837</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839</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841</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980</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981</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830</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831</v>
      </c>
      <c r="C319" s="1378" t="s">
        <v>832</v>
      </c>
      <c r="D319" s="1378" t="s">
        <v>833</v>
      </c>
      <c r="E319" s="1379" t="s">
        <v>834</v>
      </c>
      <c r="F319" s="1423" t="s">
        <v>835</v>
      </c>
      <c r="G319" s="1488" t="e">
        <f>AVERAGE([2]A.Pontozás_1.értékelő!G315,[2]B.Pontozás_2.értékelő!G315)</f>
        <v>#DIV/0!</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837</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839</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841</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824</v>
      </c>
      <c r="G326" s="1358"/>
      <c r="H326" s="1357" t="s">
        <v>825</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982</v>
      </c>
      <c r="C327" s="1362" t="s">
        <v>827</v>
      </c>
      <c r="D327" s="1362"/>
      <c r="E327" s="1363"/>
      <c r="F327" s="1364">
        <v>4</v>
      </c>
      <c r="G327" s="1365"/>
      <c r="H327" s="1366">
        <v>12</v>
      </c>
      <c r="I327" s="1367" t="e">
        <f>SUM(G332,G340)</f>
        <v>#DIV/0!</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983</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984</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830</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831</v>
      </c>
      <c r="C332" s="1378" t="s">
        <v>832</v>
      </c>
      <c r="D332" s="1378" t="s">
        <v>833</v>
      </c>
      <c r="E332" s="1379" t="s">
        <v>834</v>
      </c>
      <c r="F332" s="1423" t="s">
        <v>835</v>
      </c>
      <c r="G332" s="1488" t="e">
        <f>AVERAGE([2]A.Pontozás_1.értékelő!G328,[2]B.Pontozás_2.értékelő!G328)</f>
        <v>#DIV/0!</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985</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986</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987</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988</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989</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830</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831</v>
      </c>
      <c r="C340" s="1378" t="s">
        <v>832</v>
      </c>
      <c r="D340" s="1378" t="s">
        <v>833</v>
      </c>
      <c r="E340" s="1379" t="s">
        <v>834</v>
      </c>
      <c r="F340" s="1423" t="s">
        <v>835</v>
      </c>
      <c r="G340" s="1488" t="e">
        <f>AVERAGE([2]A.Pontozás_1.értékelő!G336,[2]B.Pontozás_2.értékelő!G336)</f>
        <v>#DIV/0!</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974</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975</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976</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824</v>
      </c>
      <c r="G347" s="1358"/>
      <c r="H347" s="1357" t="s">
        <v>825</v>
      </c>
      <c r="I347" s="1426" t="e">
        <f>IF(OR(G361="KO",G370="KO",G378="KO"),"KO","Nincs KO")</f>
        <v>#DIV/0!</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990</v>
      </c>
      <c r="C348" s="1362" t="s">
        <v>991</v>
      </c>
      <c r="D348" s="1362"/>
      <c r="E348" s="1363"/>
      <c r="F348" s="1364">
        <f>+E354+E363+E372+E380+E386</f>
        <v>8</v>
      </c>
      <c r="G348" s="1365"/>
      <c r="H348" s="1366">
        <v>27</v>
      </c>
      <c r="I348" s="1367" t="e">
        <f>SUM(G353,G361,G370,G378,G385)</f>
        <v>#DIV/0!</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992</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993</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994</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830</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831</v>
      </c>
      <c r="C353" s="1378" t="s">
        <v>832</v>
      </c>
      <c r="D353" s="1378" t="s">
        <v>833</v>
      </c>
      <c r="E353" s="1379" t="s">
        <v>834</v>
      </c>
      <c r="F353" s="1423" t="s">
        <v>835</v>
      </c>
      <c r="G353" s="1488" t="e">
        <f>AVERAGE([2]A.Pontozás_1.értékelő!G349,[2]B.Pontozás_2.értékelő!G349)</f>
        <v>#DIV/0!</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837</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995</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996</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997</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998</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830</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831</v>
      </c>
      <c r="C361" s="1428" t="s">
        <v>832</v>
      </c>
      <c r="D361" s="1428" t="s">
        <v>833</v>
      </c>
      <c r="E361" s="1429" t="s">
        <v>834</v>
      </c>
      <c r="F361" s="1423" t="s">
        <v>835</v>
      </c>
      <c r="G361" s="1488" t="e">
        <f>AVERAGE([2]A.Pontozás_1.értékelő!G357,[2]B.Pontozás_2.értékelő!G357)</f>
        <v>#DIV/0!</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999</v>
      </c>
      <c r="C362" s="1457" t="s">
        <v>867</v>
      </c>
      <c r="D362" s="1458"/>
      <c r="E362" s="1459" t="s">
        <v>812</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1000</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1001</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1002</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1003</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1004</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830</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831</v>
      </c>
      <c r="C370" s="1466" t="s">
        <v>832</v>
      </c>
      <c r="D370" s="1466" t="s">
        <v>833</v>
      </c>
      <c r="E370" s="1467" t="s">
        <v>834</v>
      </c>
      <c r="F370" s="1423" t="s">
        <v>835</v>
      </c>
      <c r="G370" s="1488" t="e">
        <f>AVERAGE([2]A.Pontozás_1.értékelő!G366,[2]B.Pontozás_2.értékelő!G366)</f>
        <v>#DIV/0!</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1005</v>
      </c>
      <c r="C371" s="1469" t="s">
        <v>867</v>
      </c>
      <c r="D371" s="1469"/>
      <c r="E371" s="1470" t="s">
        <v>812</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1006</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1007</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1008</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1009</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830</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831</v>
      </c>
      <c r="C378" s="1466" t="s">
        <v>832</v>
      </c>
      <c r="D378" s="1466" t="s">
        <v>833</v>
      </c>
      <c r="E378" s="1467" t="s">
        <v>834</v>
      </c>
      <c r="F378" s="1423" t="s">
        <v>835</v>
      </c>
      <c r="G378" s="1488" t="e">
        <f>AVERAGE([2]A.Pontozás_1.értékelő!G374,[2]B.Pontozás_2.értékelő!G374)</f>
        <v>#DIV/0!</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866</v>
      </c>
      <c r="C379" s="1469" t="s">
        <v>867</v>
      </c>
      <c r="D379" s="1469"/>
      <c r="E379" s="1470" t="s">
        <v>812</v>
      </c>
      <c r="F379" s="1424"/>
      <c r="G379" s="1417"/>
      <c r="H379" s="1417"/>
      <c r="I379" s="1418"/>
    </row>
    <row r="380" spans="1:79" ht="25.5" thickBot="1">
      <c r="B380" s="1404" t="s">
        <v>868</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1010</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1011</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830</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831</v>
      </c>
      <c r="C385" s="1474" t="s">
        <v>832</v>
      </c>
      <c r="D385" s="1474" t="s">
        <v>833</v>
      </c>
      <c r="E385" s="1475" t="s">
        <v>834</v>
      </c>
      <c r="F385" s="1423" t="s">
        <v>835</v>
      </c>
      <c r="G385" s="1488" t="e">
        <f>AVERAGE([2]A.Pontozás_1.értékelő!G381,[2]B.Pontozás_2.értékelő!G381)</f>
        <v>#DIV/0!</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837</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839</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841</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6" t="s">
        <v>206</v>
      </c>
      <c r="C2" s="736"/>
      <c r="D2" s="736"/>
    </row>
    <row r="4" spans="2:4" ht="27" customHeight="1">
      <c r="B4" s="334"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7" t="s">
        <v>273</v>
      </c>
      <c r="C1" s="738"/>
      <c r="D1" s="738"/>
      <c r="E1" s="739"/>
      <c r="F1" s="75" t="s">
        <v>286</v>
      </c>
    </row>
    <row r="2" spans="1:6" ht="24.75" customHeight="1" thickBot="1">
      <c r="B2" s="740" t="s">
        <v>530</v>
      </c>
      <c r="C2" s="741"/>
      <c r="D2" s="741"/>
      <c r="E2" s="742"/>
      <c r="F2" s="111" t="s">
        <v>287</v>
      </c>
    </row>
    <row r="3" spans="1:6" ht="32.25" customHeight="1" thickBot="1">
      <c r="A3" s="185">
        <v>5000</v>
      </c>
      <c r="B3" s="108" t="s">
        <v>1</v>
      </c>
      <c r="C3" s="186">
        <f>LEN(B5)</f>
        <v>4305</v>
      </c>
      <c r="D3" s="743" t="str">
        <f>IF(C3&gt;A3,CONCATENATE("Karaktertúllépés! Kérjük, válaszát maximum ",A3," karakterben foglalja össze!"),CONCATENATE("Még beírható karakterek száma:   ",A3-C3))</f>
        <v>Még beírható karakterek száma:   695</v>
      </c>
      <c r="E3" s="744"/>
      <c r="F3" s="181"/>
    </row>
    <row r="4" spans="1:6" ht="15.75" customHeight="1" thickBot="1">
      <c r="B4" s="182"/>
      <c r="C4" s="72"/>
      <c r="D4" s="73"/>
      <c r="E4" s="183"/>
      <c r="F4" s="6"/>
    </row>
    <row r="5" spans="1:6" ht="327" customHeight="1" thickBot="1">
      <c r="B5" s="748" t="s">
        <v>736</v>
      </c>
      <c r="C5" s="749"/>
      <c r="D5" s="749"/>
      <c r="E5" s="750"/>
      <c r="F5" s="635" t="s">
        <v>534</v>
      </c>
    </row>
    <row r="6" spans="1:6" ht="321.75" customHeight="1">
      <c r="B6" s="751"/>
      <c r="C6" s="752"/>
      <c r="D6" s="752"/>
      <c r="E6" s="753"/>
      <c r="F6" s="745" t="s">
        <v>535</v>
      </c>
    </row>
    <row r="7" spans="1:6">
      <c r="B7" s="751"/>
      <c r="C7" s="752"/>
      <c r="D7" s="752"/>
      <c r="E7" s="753"/>
      <c r="F7" s="746"/>
    </row>
    <row r="8" spans="1:6">
      <c r="B8" s="751"/>
      <c r="C8" s="752"/>
      <c r="D8" s="752"/>
      <c r="E8" s="753"/>
      <c r="F8" s="746"/>
    </row>
    <row r="9" spans="1:6">
      <c r="B9" s="751"/>
      <c r="C9" s="752"/>
      <c r="D9" s="752"/>
      <c r="E9" s="753"/>
      <c r="F9" s="746"/>
    </row>
    <row r="10" spans="1:6">
      <c r="B10" s="751"/>
      <c r="C10" s="752"/>
      <c r="D10" s="752"/>
      <c r="E10" s="753"/>
      <c r="F10" s="746"/>
    </row>
    <row r="11" spans="1:6">
      <c r="B11" s="751"/>
      <c r="C11" s="752"/>
      <c r="D11" s="752"/>
      <c r="E11" s="753"/>
      <c r="F11" s="746"/>
    </row>
    <row r="12" spans="1:6">
      <c r="B12" s="751"/>
      <c r="C12" s="752"/>
      <c r="D12" s="752"/>
      <c r="E12" s="753"/>
      <c r="F12" s="746"/>
    </row>
    <row r="13" spans="1:6">
      <c r="B13" s="751"/>
      <c r="C13" s="752"/>
      <c r="D13" s="752"/>
      <c r="E13" s="753"/>
      <c r="F13" s="746"/>
    </row>
    <row r="14" spans="1:6">
      <c r="B14" s="751"/>
      <c r="C14" s="752"/>
      <c r="D14" s="752"/>
      <c r="E14" s="753"/>
      <c r="F14" s="746"/>
    </row>
    <row r="15" spans="1:6">
      <c r="B15" s="751"/>
      <c r="C15" s="752"/>
      <c r="D15" s="752"/>
      <c r="E15" s="753"/>
      <c r="F15" s="746"/>
    </row>
    <row r="16" spans="1:6">
      <c r="B16" s="751"/>
      <c r="C16" s="752"/>
      <c r="D16" s="752"/>
      <c r="E16" s="753"/>
      <c r="F16" s="746"/>
    </row>
    <row r="17" spans="2:6">
      <c r="B17" s="751"/>
      <c r="C17" s="752"/>
      <c r="D17" s="752"/>
      <c r="E17" s="753"/>
      <c r="F17" s="746"/>
    </row>
    <row r="18" spans="2:6">
      <c r="B18" s="751"/>
      <c r="C18" s="752"/>
      <c r="D18" s="752"/>
      <c r="E18" s="753"/>
      <c r="F18" s="746"/>
    </row>
    <row r="19" spans="2:6">
      <c r="B19" s="751"/>
      <c r="C19" s="752"/>
      <c r="D19" s="752"/>
      <c r="E19" s="753"/>
      <c r="F19" s="746"/>
    </row>
    <row r="20" spans="2:6" ht="15.75" thickBot="1">
      <c r="B20" s="754"/>
      <c r="C20" s="755"/>
      <c r="D20" s="755"/>
      <c r="E20" s="756"/>
      <c r="F20" s="74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3" t="s">
        <v>244</v>
      </c>
      <c r="C1" s="774"/>
      <c r="D1" s="774"/>
      <c r="E1" s="775"/>
      <c r="F1" s="184" t="s">
        <v>207</v>
      </c>
    </row>
    <row r="2" spans="1:6" ht="37.5" customHeight="1" thickBot="1">
      <c r="B2" s="776" t="s">
        <v>266</v>
      </c>
      <c r="C2" s="777"/>
      <c r="D2" s="777"/>
      <c r="E2" s="778"/>
      <c r="F2" s="112" t="s">
        <v>288</v>
      </c>
    </row>
    <row r="3" spans="1:6" ht="32.25" customHeight="1" thickBot="1">
      <c r="A3" s="234">
        <v>500</v>
      </c>
      <c r="B3" s="108" t="s">
        <v>1</v>
      </c>
      <c r="C3" s="186">
        <f>LEN(B4)</f>
        <v>41</v>
      </c>
      <c r="D3" s="743" t="str">
        <f>IF(C3&gt;A3,CONCATENATE("Karaktertúllépés! Kérjük, válaszát maximum ",A3," karakterben foglalja össze!"),CONCATENATE("Még beírható karakterek száma:   ",A3-C3))</f>
        <v>Még beírható karakterek száma:   459</v>
      </c>
      <c r="E3" s="744"/>
      <c r="F3" s="247"/>
    </row>
    <row r="4" spans="1:6" ht="169.5" customHeight="1" thickBot="1">
      <c r="B4" s="779" t="s">
        <v>686</v>
      </c>
      <c r="C4" s="780"/>
      <c r="D4" s="780"/>
      <c r="E4" s="781"/>
      <c r="F4" s="237" t="s">
        <v>208</v>
      </c>
    </row>
    <row r="5" spans="1:6" ht="13.5" customHeight="1">
      <c r="B5" s="245"/>
      <c r="C5" s="70"/>
      <c r="D5" s="70"/>
      <c r="E5" s="242"/>
      <c r="F5" s="236"/>
    </row>
    <row r="6" spans="1:6" ht="37.5" customHeight="1" thickBot="1">
      <c r="B6" s="763" t="s">
        <v>2</v>
      </c>
      <c r="C6" s="764"/>
      <c r="D6" s="764"/>
      <c r="E6" s="765"/>
      <c r="F6" s="236"/>
    </row>
    <row r="7" spans="1:6" ht="92.25" customHeight="1" thickBot="1">
      <c r="B7" s="785"/>
      <c r="C7" s="786"/>
      <c r="D7" s="786"/>
      <c r="E7" s="787"/>
      <c r="F7" s="248" t="s">
        <v>418</v>
      </c>
    </row>
    <row r="8" spans="1:6" ht="23.25" customHeight="1" thickBot="1">
      <c r="B8" s="246"/>
      <c r="C8" s="78"/>
      <c r="D8" s="788" t="s">
        <v>419</v>
      </c>
      <c r="E8" s="789"/>
      <c r="F8" s="236"/>
    </row>
    <row r="9" spans="1:6" s="45" customFormat="1" ht="40.5" customHeight="1" thickBot="1">
      <c r="B9" s="230"/>
      <c r="C9" s="790" t="s">
        <v>360</v>
      </c>
      <c r="D9" s="791"/>
      <c r="E9" s="792"/>
      <c r="F9" s="236"/>
    </row>
    <row r="10" spans="1:6" ht="44.25" customHeight="1" thickBot="1">
      <c r="B10" s="782" t="s">
        <v>3</v>
      </c>
      <c r="C10" s="783"/>
      <c r="D10" s="783"/>
      <c r="E10" s="784"/>
      <c r="F10" s="236"/>
    </row>
    <row r="11" spans="1:6" ht="38.25" customHeight="1" thickBot="1">
      <c r="A11" s="234">
        <v>500</v>
      </c>
      <c r="B11" s="108" t="s">
        <v>1</v>
      </c>
      <c r="C11" s="186">
        <f>LEN(B12)</f>
        <v>41</v>
      </c>
      <c r="D11" s="743" t="str">
        <f>IF(C11&gt;A11,CONCATENATE("Karaktertúllépés! Kérjük, válaszát maximum ",A11," karakterben foglalja össze!"),CONCATENATE("Még beírható karakterek száma:   ",A11-C11))</f>
        <v>Még beírható karakterek száma:   459</v>
      </c>
      <c r="E11" s="744"/>
      <c r="F11" s="247"/>
    </row>
    <row r="12" spans="1:6" ht="134.25" customHeight="1" thickBot="1">
      <c r="B12" s="779" t="s">
        <v>629</v>
      </c>
      <c r="C12" s="780"/>
      <c r="D12" s="780"/>
      <c r="E12" s="781"/>
      <c r="F12" s="249" t="s">
        <v>420</v>
      </c>
    </row>
    <row r="13" spans="1:6" ht="9" customHeight="1">
      <c r="B13" s="245"/>
      <c r="C13" s="70"/>
      <c r="D13" s="70"/>
      <c r="E13" s="242"/>
      <c r="F13" s="248"/>
    </row>
    <row r="14" spans="1:6" ht="28.5" customHeight="1" thickBot="1">
      <c r="B14" s="763" t="s">
        <v>7</v>
      </c>
      <c r="C14" s="764"/>
      <c r="D14" s="764"/>
      <c r="E14" s="765"/>
      <c r="F14" s="793" t="s">
        <v>267</v>
      </c>
    </row>
    <row r="15" spans="1:6" ht="27.75" customHeight="1">
      <c r="B15" s="766" t="s">
        <v>4</v>
      </c>
      <c r="C15" s="767"/>
      <c r="D15" s="767" t="s">
        <v>5</v>
      </c>
      <c r="E15" s="768"/>
      <c r="F15" s="793"/>
    </row>
    <row r="16" spans="1:6" ht="139.5" customHeight="1">
      <c r="B16" s="760" t="s">
        <v>623</v>
      </c>
      <c r="C16" s="761"/>
      <c r="D16" s="761" t="s">
        <v>687</v>
      </c>
      <c r="E16" s="772"/>
      <c r="F16" s="250" t="s">
        <v>269</v>
      </c>
    </row>
    <row r="17" spans="2:6" ht="139.5" customHeight="1">
      <c r="B17" s="760" t="s">
        <v>624</v>
      </c>
      <c r="C17" s="761"/>
      <c r="D17" s="761" t="s">
        <v>688</v>
      </c>
      <c r="E17" s="772"/>
      <c r="F17" s="250" t="s">
        <v>271</v>
      </c>
    </row>
    <row r="18" spans="2:6" ht="139.5" customHeight="1" thickBot="1">
      <c r="B18" s="762" t="s">
        <v>689</v>
      </c>
      <c r="C18" s="758"/>
      <c r="D18" s="758" t="s">
        <v>630</v>
      </c>
      <c r="E18" s="759"/>
      <c r="F18" s="251" t="s">
        <v>272</v>
      </c>
    </row>
    <row r="19" spans="2:6" ht="13.5" customHeight="1">
      <c r="B19" s="245"/>
      <c r="C19" s="70"/>
      <c r="D19" s="70"/>
      <c r="E19" s="242"/>
      <c r="F19" s="252"/>
    </row>
    <row r="20" spans="2:6" ht="28.5" customHeight="1" thickBot="1">
      <c r="B20" s="763" t="s">
        <v>6</v>
      </c>
      <c r="C20" s="764"/>
      <c r="D20" s="764"/>
      <c r="E20" s="765"/>
      <c r="F20" s="757" t="s">
        <v>259</v>
      </c>
    </row>
    <row r="21" spans="2:6" ht="33.75" customHeight="1">
      <c r="B21" s="766" t="s">
        <v>4</v>
      </c>
      <c r="C21" s="767"/>
      <c r="D21" s="767" t="s">
        <v>5</v>
      </c>
      <c r="E21" s="768"/>
      <c r="F21" s="757"/>
    </row>
    <row r="22" spans="2:6" ht="135" customHeight="1">
      <c r="B22" s="769" t="s">
        <v>631</v>
      </c>
      <c r="C22" s="770"/>
      <c r="D22" s="770" t="s">
        <v>632</v>
      </c>
      <c r="E22" s="771"/>
      <c r="F22" s="248"/>
    </row>
    <row r="23" spans="2:6" ht="135" customHeight="1">
      <c r="B23" s="760" t="s">
        <v>633</v>
      </c>
      <c r="C23" s="761"/>
      <c r="D23" s="761" t="s">
        <v>634</v>
      </c>
      <c r="E23" s="772"/>
      <c r="F23" s="253" t="s">
        <v>270</v>
      </c>
    </row>
    <row r="24" spans="2:6" ht="135" customHeight="1" thickBot="1">
      <c r="B24" s="762" t="s">
        <v>635</v>
      </c>
      <c r="C24" s="758"/>
      <c r="D24" s="758" t="s">
        <v>636</v>
      </c>
      <c r="E24" s="759"/>
      <c r="F24" s="254"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245</v>
      </c>
      <c r="C1" s="813"/>
      <c r="D1" s="813"/>
      <c r="E1" s="813"/>
      <c r="F1" s="814"/>
      <c r="G1" s="184" t="s">
        <v>207</v>
      </c>
    </row>
    <row r="2" spans="1:9" ht="13.5" customHeight="1" thickBot="1">
      <c r="A2" s="4"/>
      <c r="B2" s="176"/>
      <c r="C2" s="177"/>
      <c r="D2" s="177"/>
      <c r="E2" s="177"/>
      <c r="F2" s="179"/>
      <c r="G2" s="236"/>
    </row>
    <row r="3" spans="1:9" ht="30" customHeight="1" thickBot="1">
      <c r="A3" s="4"/>
      <c r="B3" s="188" t="s">
        <v>8</v>
      </c>
      <c r="C3" s="191"/>
      <c r="D3" s="191"/>
      <c r="E3" s="191"/>
      <c r="F3" s="192"/>
      <c r="G3" s="282" t="s">
        <v>291</v>
      </c>
    </row>
    <row r="4" spans="1:9" ht="31.5" customHeight="1" thickBot="1">
      <c r="A4" s="4"/>
      <c r="B4" s="167" t="s">
        <v>9</v>
      </c>
      <c r="C4" s="830" t="s">
        <v>621</v>
      </c>
      <c r="D4" s="830"/>
      <c r="E4" s="830"/>
      <c r="F4" s="831"/>
      <c r="G4" s="143" t="s">
        <v>289</v>
      </c>
    </row>
    <row r="5" spans="1:9" ht="32.25" customHeight="1" thickBot="1">
      <c r="A5" s="4"/>
      <c r="B5" s="189" t="s">
        <v>10</v>
      </c>
      <c r="C5" s="834" t="s">
        <v>690</v>
      </c>
      <c r="D5" s="835"/>
      <c r="E5" s="835"/>
      <c r="F5" s="836"/>
      <c r="G5" s="143" t="s">
        <v>209</v>
      </c>
    </row>
    <row r="6" spans="1:9" ht="56.25" customHeight="1" thickBot="1">
      <c r="A6" s="4"/>
      <c r="B6" s="190" t="s">
        <v>11</v>
      </c>
      <c r="C6" s="837"/>
      <c r="D6" s="838"/>
      <c r="E6" s="838"/>
      <c r="F6" s="839"/>
      <c r="G6" s="143" t="s">
        <v>210</v>
      </c>
    </row>
    <row r="7" spans="1:9" ht="24" customHeight="1">
      <c r="A7" s="219" t="s">
        <v>334</v>
      </c>
      <c r="B7" s="823" t="s">
        <v>12</v>
      </c>
      <c r="C7" s="203" t="s">
        <v>334</v>
      </c>
      <c r="D7" s="804" t="s">
        <v>438</v>
      </c>
      <c r="E7" s="804"/>
      <c r="F7" s="805"/>
      <c r="G7" s="794" t="s">
        <v>364</v>
      </c>
      <c r="I7" s="85"/>
    </row>
    <row r="8" spans="1:9" ht="24" customHeight="1">
      <c r="A8" s="4"/>
      <c r="B8" s="824"/>
      <c r="C8" s="204"/>
      <c r="D8" s="811" t="s">
        <v>439</v>
      </c>
      <c r="E8" s="806"/>
      <c r="F8" s="807"/>
      <c r="G8" s="795"/>
    </row>
    <row r="9" spans="1:9" ht="24" customHeight="1">
      <c r="A9" s="4"/>
      <c r="B9" s="824"/>
      <c r="C9" s="204"/>
      <c r="D9" s="806" t="s">
        <v>436</v>
      </c>
      <c r="E9" s="806"/>
      <c r="F9" s="807"/>
      <c r="G9" s="795"/>
    </row>
    <row r="10" spans="1:9" ht="24" customHeight="1">
      <c r="A10" s="4"/>
      <c r="B10" s="824"/>
      <c r="C10" s="204"/>
      <c r="D10" s="806" t="s">
        <v>437</v>
      </c>
      <c r="E10" s="806"/>
      <c r="F10" s="807"/>
      <c r="G10" s="795"/>
    </row>
    <row r="11" spans="1:9" ht="24" customHeight="1" thickBot="1">
      <c r="A11" s="4"/>
      <c r="B11" s="822"/>
      <c r="C11" s="206"/>
      <c r="D11" s="840"/>
      <c r="E11" s="840"/>
      <c r="F11" s="841"/>
      <c r="G11" s="796"/>
    </row>
    <row r="12" spans="1:9" ht="24" customHeight="1">
      <c r="A12" s="219" t="s">
        <v>334</v>
      </c>
      <c r="B12" s="818" t="s">
        <v>242</v>
      </c>
      <c r="C12" s="203" t="s">
        <v>334</v>
      </c>
      <c r="D12" s="804" t="s">
        <v>368</v>
      </c>
      <c r="E12" s="804"/>
      <c r="F12" s="805"/>
      <c r="G12" s="794" t="s">
        <v>363</v>
      </c>
    </row>
    <row r="13" spans="1:9" ht="24" customHeight="1">
      <c r="A13" s="4"/>
      <c r="B13" s="819"/>
      <c r="C13" s="204"/>
      <c r="D13" s="806" t="s">
        <v>369</v>
      </c>
      <c r="E13" s="806"/>
      <c r="F13" s="807"/>
      <c r="G13" s="795"/>
    </row>
    <row r="14" spans="1:9" ht="24" customHeight="1">
      <c r="A14" s="4"/>
      <c r="B14" s="819"/>
      <c r="C14" s="204"/>
      <c r="D14" s="806" t="s">
        <v>370</v>
      </c>
      <c r="E14" s="806"/>
      <c r="F14" s="807"/>
      <c r="G14" s="795"/>
    </row>
    <row r="15" spans="1:9" ht="24" customHeight="1" thickBot="1">
      <c r="A15" s="4"/>
      <c r="B15" s="820"/>
      <c r="C15" s="205"/>
      <c r="D15" s="825" t="s">
        <v>371</v>
      </c>
      <c r="E15" s="825"/>
      <c r="F15" s="826"/>
      <c r="G15" s="796"/>
    </row>
    <row r="16" spans="1:9" ht="76.5" customHeight="1" thickBot="1">
      <c r="A16" s="4"/>
      <c r="B16" s="167" t="s">
        <v>25</v>
      </c>
      <c r="C16" s="808" t="s">
        <v>691</v>
      </c>
      <c r="D16" s="809"/>
      <c r="E16" s="809"/>
      <c r="F16" s="810"/>
      <c r="G16" s="289" t="s">
        <v>435</v>
      </c>
    </row>
    <row r="17" spans="1:9" ht="122.25" customHeight="1" thickBot="1">
      <c r="A17" s="4"/>
      <c r="B17" s="821" t="s">
        <v>26</v>
      </c>
      <c r="C17" s="748"/>
      <c r="D17" s="749"/>
      <c r="E17" s="749"/>
      <c r="F17" s="750"/>
      <c r="G17" s="289" t="s">
        <v>362</v>
      </c>
    </row>
    <row r="18" spans="1:9" ht="17.25" customHeight="1" thickBot="1">
      <c r="A18" s="4"/>
      <c r="B18" s="822"/>
      <c r="C18" s="754"/>
      <c r="D18" s="755"/>
      <c r="E18" s="755"/>
      <c r="F18" s="756"/>
      <c r="G18" s="290" t="s">
        <v>290</v>
      </c>
    </row>
    <row r="19" spans="1:9" ht="17.25" customHeight="1" thickBot="1">
      <c r="A19" s="4"/>
      <c r="B19" s="283"/>
      <c r="C19" s="284"/>
      <c r="D19" s="284"/>
      <c r="E19" s="284"/>
      <c r="F19" s="293"/>
      <c r="G19" s="291" t="s">
        <v>380</v>
      </c>
    </row>
    <row r="20" spans="1:9" ht="36" customHeight="1" thickBot="1">
      <c r="A20" s="234">
        <v>250</v>
      </c>
      <c r="B20" s="46" t="s">
        <v>1</v>
      </c>
      <c r="C20" s="146">
        <f>LEN(C21)</f>
        <v>199</v>
      </c>
      <c r="D20" s="743" t="str">
        <f>IF(C20&gt;A20,CONCATENATE("Karaktertúllépés! Kérjük, válaszát maximum ",A20," karakterben foglalja össze!"),CONCATENATE("Még beírható karakterek száma:   ",A20-C20))</f>
        <v>Még beírható karakterek száma:   51</v>
      </c>
      <c r="E20" s="803"/>
      <c r="F20" s="744"/>
      <c r="G20" s="292" t="s">
        <v>381</v>
      </c>
    </row>
    <row r="21" spans="1:9" ht="72.75" customHeight="1" thickBot="1">
      <c r="A21" s="4"/>
      <c r="B21" s="167" t="s">
        <v>322</v>
      </c>
      <c r="C21" s="827" t="s">
        <v>692</v>
      </c>
      <c r="D21" s="828"/>
      <c r="E21" s="828"/>
      <c r="F21" s="829"/>
      <c r="G21" s="143" t="s">
        <v>20</v>
      </c>
    </row>
    <row r="22" spans="1:9" ht="21.75" customHeight="1">
      <c r="A22" s="219" t="s">
        <v>334</v>
      </c>
      <c r="B22" s="815" t="s">
        <v>378</v>
      </c>
      <c r="C22" s="203"/>
      <c r="D22" s="804" t="s">
        <v>372</v>
      </c>
      <c r="E22" s="804"/>
      <c r="F22" s="805"/>
      <c r="G22" s="794" t="s">
        <v>361</v>
      </c>
      <c r="I22" s="85"/>
    </row>
    <row r="23" spans="1:9" ht="21.75" customHeight="1">
      <c r="A23" s="4"/>
      <c r="B23" s="816"/>
      <c r="C23" s="204"/>
      <c r="D23" s="806" t="s">
        <v>377</v>
      </c>
      <c r="E23" s="806"/>
      <c r="F23" s="807"/>
      <c r="G23" s="795"/>
    </row>
    <row r="24" spans="1:9" ht="21.75" customHeight="1">
      <c r="A24" s="4"/>
      <c r="B24" s="816"/>
      <c r="C24" s="204"/>
      <c r="D24" s="806" t="s">
        <v>373</v>
      </c>
      <c r="E24" s="806"/>
      <c r="F24" s="807"/>
      <c r="G24" s="795"/>
    </row>
    <row r="25" spans="1:9" ht="21.75" customHeight="1">
      <c r="A25" s="4"/>
      <c r="B25" s="816"/>
      <c r="C25" s="204" t="s">
        <v>334</v>
      </c>
      <c r="D25" s="806" t="s">
        <v>374</v>
      </c>
      <c r="E25" s="806"/>
      <c r="F25" s="807"/>
      <c r="G25" s="795"/>
    </row>
    <row r="26" spans="1:9" ht="21.75" customHeight="1">
      <c r="A26" s="4"/>
      <c r="B26" s="816"/>
      <c r="C26" s="204"/>
      <c r="D26" s="806" t="s">
        <v>375</v>
      </c>
      <c r="E26" s="806"/>
      <c r="F26" s="807"/>
      <c r="G26" s="795"/>
    </row>
    <row r="27" spans="1:9" ht="21.75" customHeight="1" thickBot="1">
      <c r="A27" s="4"/>
      <c r="B27" s="817"/>
      <c r="C27" s="205"/>
      <c r="D27" s="825" t="s">
        <v>376</v>
      </c>
      <c r="E27" s="825"/>
      <c r="F27" s="826"/>
      <c r="G27" s="796"/>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7"/>
      <c r="C30" s="801" t="s">
        <v>14</v>
      </c>
      <c r="D30" s="802"/>
      <c r="E30" s="88" t="s">
        <v>22</v>
      </c>
      <c r="F30" s="227" t="s">
        <v>21</v>
      </c>
      <c r="G30" s="794" t="s">
        <v>212</v>
      </c>
    </row>
    <row r="31" spans="1:9" ht="47.25" customHeight="1" thickBot="1">
      <c r="A31" s="4"/>
      <c r="B31" s="190" t="s">
        <v>15</v>
      </c>
      <c r="C31" s="832" t="s">
        <v>622</v>
      </c>
      <c r="D31" s="833"/>
      <c r="E31" s="138">
        <v>1</v>
      </c>
      <c r="F31" s="139">
        <v>1</v>
      </c>
      <c r="G31" s="795"/>
    </row>
    <row r="32" spans="1:9" ht="47.25" customHeight="1" thickBot="1">
      <c r="A32" s="4"/>
      <c r="B32" s="190" t="s">
        <v>16</v>
      </c>
      <c r="C32" s="797"/>
      <c r="D32" s="798"/>
      <c r="E32" s="138"/>
      <c r="F32" s="139"/>
      <c r="G32" s="795"/>
    </row>
    <row r="33" spans="1:7" ht="47.25" customHeight="1" thickBot="1">
      <c r="A33" s="4"/>
      <c r="B33" s="189" t="s">
        <v>17</v>
      </c>
      <c r="C33" s="799"/>
      <c r="D33" s="800"/>
      <c r="E33" s="140"/>
      <c r="F33" s="141"/>
      <c r="G33" s="796"/>
    </row>
    <row r="34" spans="1:7" s="142" customFormat="1" ht="11.25" customHeight="1">
      <c r="A34" s="187"/>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460</v>
      </c>
      <c r="D36" s="743" t="str">
        <f>IF(C36&gt;A36,CONCATENATE("Karaktertúllépés! Kérjük, válaszát maximum ",A36," karakterben foglalja össze!"),CONCATENATE("Még beírható karakterek száma:   ",A36-C36))</f>
        <v>Még beírható karakterek száma:   40</v>
      </c>
      <c r="E36" s="803"/>
      <c r="F36" s="744"/>
      <c r="G36" s="143"/>
    </row>
    <row r="37" spans="1:7" ht="144" customHeight="1" thickBot="1">
      <c r="A37" s="4"/>
      <c r="B37" s="167" t="s">
        <v>23</v>
      </c>
      <c r="C37" s="779" t="s">
        <v>734</v>
      </c>
      <c r="D37" s="780"/>
      <c r="E37" s="780"/>
      <c r="F37" s="781"/>
      <c r="G37" s="143" t="s">
        <v>211</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177</v>
      </c>
      <c r="D40" s="743" t="str">
        <f>IF(C40&gt;A40,CONCATENATE("Karaktertúllépés! Kérjük, válaszát maximum ",A40," karakterben foglalja össze!"),CONCATENATE("Még beírható karakterek száma:   ",A40-C40))</f>
        <v>Még beírható karakterek száma:   73</v>
      </c>
      <c r="E40" s="803"/>
      <c r="F40" s="744"/>
      <c r="G40" s="143"/>
    </row>
    <row r="41" spans="1:7" ht="122.25" customHeight="1" thickBot="1">
      <c r="A41" s="4"/>
      <c r="B41" s="167" t="s">
        <v>275</v>
      </c>
      <c r="C41" s="779" t="s">
        <v>637</v>
      </c>
      <c r="D41" s="780"/>
      <c r="E41" s="780"/>
      <c r="F41" s="781"/>
      <c r="G41" s="143" t="s">
        <v>274</v>
      </c>
    </row>
    <row r="42" spans="1:7" ht="21" thickBot="1">
      <c r="A42" s="4"/>
      <c r="B42" s="285"/>
      <c r="C42" s="284"/>
      <c r="D42" s="284"/>
      <c r="E42" s="284"/>
      <c r="F42" s="293"/>
      <c r="G42" s="237"/>
    </row>
    <row r="43" spans="1:7" ht="30.75" customHeight="1" thickBot="1">
      <c r="A43" s="234">
        <v>250</v>
      </c>
      <c r="B43" s="46" t="s">
        <v>1</v>
      </c>
      <c r="C43" s="146">
        <f>LEN(C44)</f>
        <v>173</v>
      </c>
      <c r="D43" s="743" t="str">
        <f>IF(C43&gt;A43,CONCATENATE("Karaktertúllépés! Kérjük, válaszát maximum ",A43," karakterben foglalja össze!"),CONCATENATE("Még beírható karakterek száma:   ",A43-C43))</f>
        <v>Még beírható karakterek száma:   77</v>
      </c>
      <c r="E43" s="803"/>
      <c r="F43" s="744"/>
      <c r="G43" s="143"/>
    </row>
    <row r="44" spans="1:7" ht="126.75" customHeight="1" thickBot="1">
      <c r="A44" s="4"/>
      <c r="B44" s="167" t="s">
        <v>24</v>
      </c>
      <c r="C44" s="779" t="s">
        <v>638</v>
      </c>
      <c r="D44" s="780"/>
      <c r="E44" s="780"/>
      <c r="F44" s="781"/>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7" sqref="C7:E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0" t="s">
        <v>246</v>
      </c>
      <c r="C1" s="738"/>
      <c r="D1" s="738"/>
      <c r="E1" s="739"/>
      <c r="F1" s="184"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291</v>
      </c>
    </row>
    <row r="3" spans="1:16329" ht="57" customHeight="1" thickBot="1">
      <c r="B3" s="98" t="s">
        <v>28</v>
      </c>
      <c r="C3" s="846" t="s">
        <v>622</v>
      </c>
      <c r="D3" s="847"/>
      <c r="E3" s="848"/>
      <c r="F3" s="842" t="s">
        <v>365</v>
      </c>
    </row>
    <row r="4" spans="1:16329" ht="50.25" customHeight="1" thickBot="1">
      <c r="B4" s="84" t="s">
        <v>323</v>
      </c>
      <c r="C4" s="861">
        <v>34514</v>
      </c>
      <c r="D4" s="847"/>
      <c r="E4" s="848"/>
      <c r="F4" s="843"/>
    </row>
    <row r="5" spans="1:16329" ht="53.25" customHeight="1" thickBot="1">
      <c r="B5" s="84" t="s">
        <v>324</v>
      </c>
      <c r="C5" s="846">
        <v>8465651450</v>
      </c>
      <c r="D5" s="847"/>
      <c r="E5" s="848"/>
      <c r="F5" s="843"/>
    </row>
    <row r="6" spans="1:16329" ht="33" customHeight="1" thickBot="1">
      <c r="A6" s="67" t="s">
        <v>625</v>
      </c>
      <c r="B6" s="84" t="s">
        <v>29</v>
      </c>
      <c r="C6" s="846" t="s">
        <v>626</v>
      </c>
      <c r="D6" s="847"/>
      <c r="E6" s="848"/>
      <c r="F6" s="843"/>
    </row>
    <row r="7" spans="1:16329" ht="33" customHeight="1" thickBot="1">
      <c r="B7" s="84" t="s">
        <v>30</v>
      </c>
      <c r="C7" s="862" t="s">
        <v>627</v>
      </c>
      <c r="D7" s="847"/>
      <c r="E7" s="848"/>
      <c r="F7" s="843"/>
    </row>
    <row r="8" spans="1:16329" ht="33" customHeight="1" thickBot="1">
      <c r="B8" s="84" t="s">
        <v>31</v>
      </c>
      <c r="C8" s="846">
        <v>709389036</v>
      </c>
      <c r="D8" s="847"/>
      <c r="E8" s="848"/>
      <c r="F8" s="93"/>
    </row>
    <row r="9" spans="1:16329" ht="54.75" customHeight="1" thickBot="1">
      <c r="B9" s="84" t="s">
        <v>32</v>
      </c>
      <c r="C9" s="846" t="s">
        <v>735</v>
      </c>
      <c r="D9" s="847"/>
      <c r="E9" s="848"/>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846" t="str">
        <f>C3</f>
        <v>Rémiás József</v>
      </c>
      <c r="D12" s="847"/>
      <c r="E12" s="848"/>
      <c r="F12" s="143" t="s">
        <v>213</v>
      </c>
    </row>
    <row r="13" spans="1:16329" ht="18" customHeight="1" thickBot="1">
      <c r="B13" s="244"/>
      <c r="C13" s="70"/>
      <c r="D13" s="70"/>
      <c r="E13" s="242"/>
      <c r="F13" s="93"/>
    </row>
    <row r="14" spans="1:16329" ht="32.25" customHeight="1" thickBot="1">
      <c r="A14" s="234">
        <v>250</v>
      </c>
      <c r="B14" s="46" t="s">
        <v>1</v>
      </c>
      <c r="C14" s="186">
        <f>LEN(C15)</f>
        <v>164</v>
      </c>
      <c r="D14" s="844" t="str">
        <f>IF(C14&gt;A14,CONCATENATE("Karaktertúllépés! Kérjük, válaszát maximum ",A14," karakterben foglalja össze!"),CONCATENATE("Még beírható karakterek száma:   ",A14-C14))</f>
        <v>Még beírható karakterek száma:   86</v>
      </c>
      <c r="E14" s="845"/>
      <c r="F14" s="93"/>
    </row>
    <row r="15" spans="1:16329" ht="84" customHeight="1" thickBot="1">
      <c r="B15" s="84" t="s">
        <v>276</v>
      </c>
      <c r="C15" s="846" t="s">
        <v>693</v>
      </c>
      <c r="D15" s="847"/>
      <c r="E15" s="848"/>
      <c r="F15" s="93"/>
    </row>
    <row r="16" spans="1:16329" ht="18" customHeight="1" thickBot="1">
      <c r="B16" s="238"/>
      <c r="C16" s="70"/>
      <c r="D16" s="70"/>
      <c r="E16" s="242"/>
      <c r="F16" s="93"/>
    </row>
    <row r="17" spans="1:6" ht="32.25" customHeight="1" thickBot="1">
      <c r="A17" s="234">
        <v>250</v>
      </c>
      <c r="B17" s="46" t="s">
        <v>1</v>
      </c>
      <c r="C17" s="186">
        <f>LEN(C18)</f>
        <v>250</v>
      </c>
      <c r="D17" s="844" t="str">
        <f>IF(C17&gt;A17,CONCATENATE("Karaktertúllépés! Kérjük, válaszát maximum ",A17," karakterben foglalja össze!"),CONCATENATE("Még beírható karakterek száma:   ",A17-C17))</f>
        <v>Még beírható karakterek száma:   0</v>
      </c>
      <c r="E17" s="845"/>
      <c r="F17" s="93"/>
    </row>
    <row r="18" spans="1:6" ht="101.25" customHeight="1" thickBot="1">
      <c r="B18" s="98" t="s">
        <v>38</v>
      </c>
      <c r="C18" s="846" t="s">
        <v>694</v>
      </c>
      <c r="D18" s="847"/>
      <c r="E18" s="848"/>
      <c r="F18" s="93"/>
    </row>
    <row r="19" spans="1:6" ht="13.5" customHeight="1" thickBot="1">
      <c r="B19" s="238"/>
      <c r="C19" s="70"/>
      <c r="D19" s="70"/>
      <c r="E19" s="242"/>
      <c r="F19" s="93"/>
    </row>
    <row r="20" spans="1:6" ht="42" customHeight="1">
      <c r="B20" s="854" t="s">
        <v>34</v>
      </c>
      <c r="C20" s="708" t="s">
        <v>237</v>
      </c>
      <c r="D20" s="767" t="s">
        <v>628</v>
      </c>
      <c r="E20" s="768"/>
      <c r="F20" s="93"/>
    </row>
    <row r="21" spans="1:6" ht="42" customHeight="1" thickBot="1">
      <c r="B21" s="855"/>
      <c r="C21" s="526">
        <v>2166000</v>
      </c>
      <c r="D21" s="849">
        <v>2166000</v>
      </c>
      <c r="E21" s="850"/>
      <c r="F21" s="93"/>
    </row>
    <row r="22" spans="1:6" ht="27" customHeight="1" thickBot="1">
      <c r="B22" s="238"/>
      <c r="C22" s="70"/>
      <c r="D22" s="70"/>
      <c r="E22" s="242"/>
      <c r="F22" s="93"/>
    </row>
    <row r="23" spans="1:6" ht="25.5" customHeight="1" thickBot="1">
      <c r="B23" s="255" t="s">
        <v>35</v>
      </c>
      <c r="C23" s="90"/>
      <c r="D23" s="90"/>
      <c r="E23" s="256"/>
      <c r="F23" s="858" t="s">
        <v>278</v>
      </c>
    </row>
    <row r="24" spans="1:6" ht="45" customHeight="1" thickBot="1">
      <c r="B24" s="102"/>
      <c r="C24" s="116" t="s">
        <v>36</v>
      </c>
      <c r="D24" s="856" t="s">
        <v>37</v>
      </c>
      <c r="E24" s="857"/>
      <c r="F24" s="859"/>
    </row>
    <row r="25" spans="1:6" ht="45" customHeight="1" thickBot="1">
      <c r="A25" s="234">
        <v>500</v>
      </c>
      <c r="B25" s="46" t="s">
        <v>1</v>
      </c>
      <c r="C25" s="186">
        <f>LEN(C26)+LEN(D26)</f>
        <v>208</v>
      </c>
      <c r="D25" s="844" t="str">
        <f>IF(C25&gt;A25,CONCATENATE("Karaktertúllépés! Kérjük, válaszát maximum ",A25," karakterben foglalja össze!"),CONCATENATE("Még beírható karakterek száma:   ",A25-C25))</f>
        <v>Még beírható karakterek száma:   292</v>
      </c>
      <c r="E25" s="845"/>
      <c r="F25" s="281" t="s">
        <v>267</v>
      </c>
    </row>
    <row r="26" spans="1:6" s="69" customFormat="1" ht="157.5" customHeight="1" thickBot="1">
      <c r="B26" s="103" t="s">
        <v>233</v>
      </c>
      <c r="C26" s="711" t="s">
        <v>695</v>
      </c>
      <c r="D26" s="846" t="s">
        <v>696</v>
      </c>
      <c r="E26" s="848"/>
      <c r="F26" s="253" t="s">
        <v>268</v>
      </c>
    </row>
    <row r="27" spans="1:6" ht="27.75" customHeight="1" thickBot="1">
      <c r="A27" s="234">
        <v>500</v>
      </c>
      <c r="B27" s="46" t="s">
        <v>1</v>
      </c>
      <c r="C27" s="186">
        <f>LEN(C28)+LEN(D28)</f>
        <v>218</v>
      </c>
      <c r="D27" s="844" t="str">
        <f>IF(C27&gt;A27,CONCATENATE("Karaktertúllépés! Kérjük, válaszát maximum ",A27," karakterben foglalja össze!"),CONCATENATE("Még beírható karakterek száma:   ",A27-C27))</f>
        <v>Még beírható karakterek száma:   282</v>
      </c>
      <c r="E27" s="845"/>
      <c r="F27" s="236"/>
    </row>
    <row r="28" spans="1:6" s="69" customFormat="1" ht="160.5" customHeight="1" thickBot="1">
      <c r="B28" s="103" t="s">
        <v>234</v>
      </c>
      <c r="C28" s="711" t="s">
        <v>697</v>
      </c>
      <c r="D28" s="846" t="s">
        <v>698</v>
      </c>
      <c r="E28" s="848"/>
      <c r="F28" s="250" t="s">
        <v>277</v>
      </c>
    </row>
    <row r="29" spans="1:6" ht="27.75" customHeight="1" thickBot="1">
      <c r="A29" s="234">
        <v>500</v>
      </c>
      <c r="B29" s="46" t="s">
        <v>1</v>
      </c>
      <c r="C29" s="186">
        <f>LEN(C30)+LEN(D30)</f>
        <v>316</v>
      </c>
      <c r="D29" s="844" t="str">
        <f>IF(C29&gt;A29,CONCATENATE("Karaktertúllépés! Kérjük, válaszát maximum ",A29," karakterben foglalja össze!"),CONCATENATE("Még beírható karakterek száma:   ",A29-C29))</f>
        <v>Még beírható karakterek száma:   184</v>
      </c>
      <c r="E29" s="845"/>
      <c r="F29" s="236"/>
    </row>
    <row r="30" spans="1:6" s="69" customFormat="1" ht="147.75" customHeight="1" thickBot="1">
      <c r="B30" s="103" t="s">
        <v>236</v>
      </c>
      <c r="C30" s="711" t="s">
        <v>699</v>
      </c>
      <c r="D30" s="846" t="s">
        <v>700</v>
      </c>
      <c r="E30" s="848"/>
      <c r="F30" s="250" t="s">
        <v>406</v>
      </c>
    </row>
    <row r="31" spans="1:6" ht="24.75" customHeight="1" thickBot="1">
      <c r="A31" s="234">
        <v>500</v>
      </c>
      <c r="B31" s="46" t="s">
        <v>1</v>
      </c>
      <c r="C31" s="186">
        <f>LEN(C32)+LEN(D32)</f>
        <v>306</v>
      </c>
      <c r="D31" s="844" t="str">
        <f>IF(C31&gt;A31,CONCATENATE("Karaktertúllépés! Kérjük, válaszát maximum ",A31," karakterben foglalja össze!"),CONCATENATE("Még beírható karakterek száma:   ",A31-C31))</f>
        <v>Még beírható karakterek száma:   194</v>
      </c>
      <c r="E31" s="845"/>
      <c r="F31" s="236"/>
    </row>
    <row r="32" spans="1:6" s="69" customFormat="1" ht="150.75" customHeight="1" thickBot="1">
      <c r="B32" s="103" t="s">
        <v>235</v>
      </c>
      <c r="C32" s="709" t="s">
        <v>639</v>
      </c>
      <c r="D32" s="846" t="s">
        <v>640</v>
      </c>
      <c r="E32" s="848"/>
      <c r="F32" s="254" t="s">
        <v>407</v>
      </c>
    </row>
    <row r="33" spans="2:6" ht="18.75" customHeight="1">
      <c r="B33" s="86"/>
    </row>
    <row r="34" spans="2:6" ht="11.25" hidden="1" customHeight="1">
      <c r="B34" s="86"/>
    </row>
    <row r="35" spans="2:6" ht="44.25" hidden="1" customHeight="1" thickBot="1">
      <c r="B35" s="853" t="s">
        <v>325</v>
      </c>
      <c r="C35" s="853"/>
      <c r="D35" s="853"/>
      <c r="E35" s="853"/>
      <c r="F35" s="112"/>
    </row>
    <row r="36" spans="2:6" ht="57" hidden="1" customHeight="1" thickBot="1">
      <c r="B36" s="98" t="s">
        <v>28</v>
      </c>
      <c r="C36" s="846"/>
      <c r="D36" s="847"/>
      <c r="E36" s="848"/>
      <c r="F36" s="143"/>
    </row>
    <row r="37" spans="2:6" ht="50.25" hidden="1" customHeight="1" thickBot="1">
      <c r="B37" s="84" t="s">
        <v>323</v>
      </c>
      <c r="C37" s="846"/>
      <c r="D37" s="847"/>
      <c r="E37" s="848"/>
      <c r="F37" s="93"/>
    </row>
    <row r="38" spans="2:6" ht="53.25" hidden="1" customHeight="1" thickBot="1">
      <c r="B38" s="84" t="s">
        <v>324</v>
      </c>
      <c r="C38" s="846"/>
      <c r="D38" s="847"/>
      <c r="E38" s="848"/>
      <c r="F38" s="93"/>
    </row>
    <row r="39" spans="2:6" ht="33" hidden="1" customHeight="1" thickBot="1">
      <c r="B39" s="84" t="s">
        <v>29</v>
      </c>
      <c r="C39" s="846"/>
      <c r="D39" s="847"/>
      <c r="E39" s="848"/>
      <c r="F39" s="93"/>
    </row>
    <row r="40" spans="2:6" ht="33" hidden="1" customHeight="1" thickBot="1">
      <c r="B40" s="84" t="s">
        <v>30</v>
      </c>
      <c r="C40" s="846"/>
      <c r="D40" s="847"/>
      <c r="E40" s="848"/>
      <c r="F40" s="93"/>
    </row>
    <row r="41" spans="2:6" ht="33" hidden="1" customHeight="1" thickBot="1">
      <c r="B41" s="84" t="s">
        <v>31</v>
      </c>
      <c r="C41" s="846"/>
      <c r="D41" s="847"/>
      <c r="E41" s="848"/>
      <c r="F41" s="93"/>
    </row>
    <row r="42" spans="2:6" ht="54.75" hidden="1" customHeight="1" thickBot="1">
      <c r="B42" s="84" t="s">
        <v>32</v>
      </c>
      <c r="C42" s="846"/>
      <c r="D42" s="847"/>
      <c r="E42" s="84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6">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846"/>
      <c r="D48" s="847"/>
      <c r="E48" s="84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6"/>
      <c r="D51" s="847"/>
      <c r="E51" s="848"/>
      <c r="F51" s="93"/>
    </row>
    <row r="52" spans="2:6" ht="24" hidden="1" customHeight="1" thickBot="1">
      <c r="B52" s="86"/>
      <c r="F52" s="93"/>
    </row>
    <row r="53" spans="2:6" ht="42" hidden="1" customHeight="1">
      <c r="B53" s="854" t="s">
        <v>34</v>
      </c>
      <c r="C53" s="115" t="s">
        <v>125</v>
      </c>
      <c r="D53" s="767" t="s">
        <v>237</v>
      </c>
      <c r="E53" s="768"/>
      <c r="F53" s="93"/>
    </row>
    <row r="54" spans="2:6" ht="48.75" hidden="1" customHeight="1" thickBot="1">
      <c r="B54" s="855"/>
      <c r="C54" s="144"/>
      <c r="D54" s="849"/>
      <c r="E54" s="850"/>
      <c r="F54" s="93"/>
    </row>
    <row r="55" spans="2:6" ht="35.25" hidden="1" customHeight="1">
      <c r="B55" s="86"/>
      <c r="F55" s="93"/>
    </row>
    <row r="56" spans="2:6" ht="25.5" hidden="1" customHeight="1" thickBot="1">
      <c r="B56" s="87" t="s">
        <v>35</v>
      </c>
      <c r="F56" s="851"/>
    </row>
    <row r="57" spans="2:6" ht="76.5" hidden="1" customHeight="1" thickBot="1">
      <c r="B57" s="102"/>
      <c r="C57" s="116" t="s">
        <v>36</v>
      </c>
      <c r="D57" s="856" t="s">
        <v>37</v>
      </c>
      <c r="E57" s="857"/>
      <c r="F57" s="852"/>
    </row>
    <row r="58" spans="2:6" ht="28.5" hidden="1" customHeight="1" thickBot="1">
      <c r="B58" s="100" t="s">
        <v>1</v>
      </c>
      <c r="C58" s="89">
        <f>LEN(C59)+LEN(D59)</f>
        <v>0</v>
      </c>
      <c r="D58" s="90"/>
      <c r="E58" s="101"/>
      <c r="F58" s="104"/>
    </row>
    <row r="59" spans="2:6" s="118" customFormat="1" ht="159" hidden="1" customHeight="1" thickBot="1">
      <c r="B59" s="103" t="s">
        <v>233</v>
      </c>
      <c r="C59" s="145"/>
      <c r="D59" s="846"/>
      <c r="E59" s="848"/>
      <c r="F59" s="81"/>
    </row>
    <row r="60" spans="2:6" ht="25.5" hidden="1" customHeight="1" thickBot="1">
      <c r="B60" s="100" t="s">
        <v>1</v>
      </c>
      <c r="C60" s="89">
        <f>LEN(C61)+LEN(D61)</f>
        <v>0</v>
      </c>
      <c r="D60" s="90"/>
      <c r="E60" s="101"/>
      <c r="F60" s="79"/>
    </row>
    <row r="61" spans="2:6" s="118" customFormat="1" ht="159" hidden="1" customHeight="1" thickBot="1">
      <c r="B61" s="103" t="s">
        <v>234</v>
      </c>
      <c r="C61" s="145"/>
      <c r="D61" s="846"/>
      <c r="E61" s="848"/>
      <c r="F61" s="80"/>
    </row>
    <row r="62" spans="2:6" ht="25.5" hidden="1" customHeight="1" thickBot="1">
      <c r="B62" s="100" t="s">
        <v>1</v>
      </c>
      <c r="C62" s="89">
        <f>LEN(C63)+LEN(D63)</f>
        <v>0</v>
      </c>
      <c r="D62" s="90"/>
      <c r="E62" s="101"/>
      <c r="F62" s="79"/>
    </row>
    <row r="63" spans="2:6" s="118" customFormat="1" ht="160.5" hidden="1" customHeight="1" thickBot="1">
      <c r="B63" s="103" t="s">
        <v>236</v>
      </c>
      <c r="C63" s="145"/>
      <c r="D63" s="846"/>
      <c r="E63" s="848"/>
      <c r="F63" s="80"/>
    </row>
    <row r="64" spans="2:6" ht="25.5" hidden="1" customHeight="1" thickBot="1">
      <c r="B64" s="100" t="s">
        <v>1</v>
      </c>
      <c r="C64" s="89">
        <f>LEN(C65)+LEN(D65)</f>
        <v>0</v>
      </c>
      <c r="D64" s="90"/>
      <c r="E64" s="101"/>
      <c r="F64" s="79"/>
    </row>
    <row r="65" spans="2:6" s="118" customFormat="1" ht="159" hidden="1" customHeight="1" thickBot="1">
      <c r="B65" s="103" t="s">
        <v>235</v>
      </c>
      <c r="C65" s="145"/>
      <c r="D65" s="846"/>
      <c r="E65" s="84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60" zoomScale="60" zoomScaleNormal="70" workbookViewId="0">
      <selection activeCell="C51" sqref="C51:G5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3" t="s">
        <v>247</v>
      </c>
      <c r="C1" s="884"/>
      <c r="D1" s="884"/>
      <c r="E1" s="884"/>
      <c r="F1" s="884"/>
      <c r="G1" s="885"/>
      <c r="H1" s="257" t="s">
        <v>207</v>
      </c>
    </row>
    <row r="2" spans="1:8" ht="30" customHeight="1" thickBot="1">
      <c r="A2" s="4"/>
      <c r="B2" s="367" t="s">
        <v>40</v>
      </c>
      <c r="C2" s="125"/>
      <c r="D2" s="125"/>
      <c r="E2" s="125"/>
      <c r="F2" s="125"/>
      <c r="G2" s="368"/>
      <c r="H2" s="129" t="s">
        <v>288</v>
      </c>
    </row>
    <row r="3" spans="1:8" s="107" customFormat="1" ht="45.75" customHeight="1" thickBot="1">
      <c r="A3" s="173"/>
      <c r="B3" s="369"/>
      <c r="C3" s="58" t="s">
        <v>41</v>
      </c>
      <c r="D3" s="58" t="s">
        <v>42</v>
      </c>
      <c r="E3" s="58" t="s">
        <v>60</v>
      </c>
      <c r="F3" s="330" t="s">
        <v>43</v>
      </c>
      <c r="G3" s="370" t="s">
        <v>61</v>
      </c>
      <c r="H3" s="889" t="s">
        <v>382</v>
      </c>
    </row>
    <row r="4" spans="1:8" ht="30" customHeight="1" thickBot="1">
      <c r="A4" s="4"/>
      <c r="B4" s="371" t="s">
        <v>44</v>
      </c>
      <c r="C4" s="193" t="s">
        <v>310</v>
      </c>
      <c r="D4" s="169"/>
      <c r="E4" s="169"/>
      <c r="F4" s="169"/>
      <c r="G4" s="372">
        <f>SUM(G5:G16)</f>
        <v>700000</v>
      </c>
      <c r="H4" s="890"/>
    </row>
    <row r="5" spans="1:8" ht="45" customHeight="1" thickBot="1">
      <c r="A5" s="4"/>
      <c r="B5" s="373" t="s">
        <v>45</v>
      </c>
      <c r="C5" s="723" t="s">
        <v>652</v>
      </c>
      <c r="D5" s="723" t="s">
        <v>760</v>
      </c>
      <c r="E5" s="723" t="s">
        <v>761</v>
      </c>
      <c r="F5" s="723" t="s">
        <v>762</v>
      </c>
      <c r="G5" s="724">
        <v>0</v>
      </c>
      <c r="H5" s="890"/>
    </row>
    <row r="6" spans="1:8" ht="45" hidden="1" customHeight="1">
      <c r="A6" s="4"/>
      <c r="B6" s="375" t="s">
        <v>45</v>
      </c>
      <c r="C6" s="723"/>
      <c r="D6" s="723"/>
      <c r="E6" s="723"/>
      <c r="F6" s="723"/>
      <c r="G6" s="724"/>
      <c r="H6" s="890"/>
    </row>
    <row r="7" spans="1:8" ht="45" hidden="1" customHeight="1">
      <c r="A7" s="4"/>
      <c r="B7" s="375" t="s">
        <v>45</v>
      </c>
      <c r="C7" s="723"/>
      <c r="D7" s="723"/>
      <c r="E7" s="723"/>
      <c r="F7" s="723"/>
      <c r="G7" s="724"/>
      <c r="H7" s="890"/>
    </row>
    <row r="8" spans="1:8" ht="45" hidden="1" customHeight="1" thickBot="1">
      <c r="A8" s="4"/>
      <c r="B8" s="377" t="s">
        <v>45</v>
      </c>
      <c r="C8" s="723"/>
      <c r="D8" s="723"/>
      <c r="E8" s="723"/>
      <c r="F8" s="723"/>
      <c r="G8" s="724"/>
      <c r="H8" s="890"/>
    </row>
    <row r="9" spans="1:8" ht="45" customHeight="1" thickBot="1">
      <c r="A9" s="4"/>
      <c r="B9" s="373" t="s">
        <v>62</v>
      </c>
      <c r="C9" s="723"/>
      <c r="D9" s="723"/>
      <c r="E9" s="723"/>
      <c r="F9" s="723"/>
      <c r="G9" s="724"/>
      <c r="H9" s="890"/>
    </row>
    <row r="10" spans="1:8" ht="45" hidden="1" customHeight="1">
      <c r="A10" s="4"/>
      <c r="B10" s="375" t="s">
        <v>62</v>
      </c>
      <c r="C10" s="723"/>
      <c r="D10" s="723"/>
      <c r="E10" s="723"/>
      <c r="F10" s="723"/>
      <c r="G10" s="724"/>
      <c r="H10" s="890"/>
    </row>
    <row r="11" spans="1:8" ht="45" hidden="1" customHeight="1">
      <c r="A11" s="4"/>
      <c r="B11" s="375" t="s">
        <v>62</v>
      </c>
      <c r="C11" s="723"/>
      <c r="D11" s="723"/>
      <c r="E11" s="723"/>
      <c r="F11" s="723"/>
      <c r="G11" s="724"/>
      <c r="H11" s="890"/>
    </row>
    <row r="12" spans="1:8" ht="45" hidden="1" customHeight="1" thickBot="1">
      <c r="A12" s="4"/>
      <c r="B12" s="377" t="s">
        <v>62</v>
      </c>
      <c r="C12" s="723"/>
      <c r="D12" s="723"/>
      <c r="E12" s="723"/>
      <c r="F12" s="723"/>
      <c r="G12" s="724"/>
      <c r="H12" s="890"/>
    </row>
    <row r="13" spans="1:8" ht="45" customHeight="1" thickBot="1">
      <c r="A13" s="4"/>
      <c r="B13" s="373" t="s">
        <v>63</v>
      </c>
      <c r="C13" s="723" t="s">
        <v>763</v>
      </c>
      <c r="D13" s="723" t="s">
        <v>646</v>
      </c>
      <c r="E13" s="723" t="s">
        <v>647</v>
      </c>
      <c r="F13" s="725" t="s">
        <v>764</v>
      </c>
      <c r="G13" s="724">
        <v>700000</v>
      </c>
      <c r="H13" s="890"/>
    </row>
    <row r="14" spans="1:8" ht="45" hidden="1" customHeight="1">
      <c r="A14" s="4"/>
      <c r="B14" s="375" t="s">
        <v>63</v>
      </c>
      <c r="C14" s="723"/>
      <c r="D14" s="723"/>
      <c r="E14" s="723"/>
      <c r="F14" s="723"/>
      <c r="G14" s="724"/>
      <c r="H14" s="890"/>
    </row>
    <row r="15" spans="1:8" ht="45" hidden="1" customHeight="1">
      <c r="A15" s="4"/>
      <c r="B15" s="375" t="s">
        <v>63</v>
      </c>
      <c r="C15" s="723"/>
      <c r="D15" s="723"/>
      <c r="E15" s="723"/>
      <c r="F15" s="723"/>
      <c r="G15" s="724"/>
      <c r="H15" s="890"/>
    </row>
    <row r="16" spans="1:8" ht="45" hidden="1" customHeight="1" thickBot="1">
      <c r="A16" s="4"/>
      <c r="B16" s="721" t="s">
        <v>63</v>
      </c>
      <c r="C16" s="723"/>
      <c r="D16" s="723"/>
      <c r="E16" s="723"/>
      <c r="F16" s="723"/>
      <c r="G16" s="724"/>
      <c r="H16" s="890"/>
    </row>
    <row r="17" spans="1:8" ht="31.5" customHeight="1" thickBot="1">
      <c r="A17" s="4"/>
      <c r="B17" s="712" t="s">
        <v>46</v>
      </c>
      <c r="C17" s="726" t="s">
        <v>310</v>
      </c>
      <c r="D17" s="727"/>
      <c r="E17" s="727"/>
      <c r="F17" s="727"/>
      <c r="G17" s="728">
        <f>SUM(G18:G36)</f>
        <v>440000</v>
      </c>
      <c r="H17" s="890"/>
    </row>
    <row r="18" spans="1:8" ht="65.25" customHeight="1" thickBot="1">
      <c r="A18" s="4"/>
      <c r="B18" s="373" t="s">
        <v>47</v>
      </c>
      <c r="C18" s="723"/>
      <c r="D18" s="723"/>
      <c r="E18" s="723"/>
      <c r="F18" s="725"/>
      <c r="G18" s="724"/>
      <c r="H18" s="890"/>
    </row>
    <row r="19" spans="1:8" ht="44.25" hidden="1" customHeight="1">
      <c r="A19" s="4"/>
      <c r="B19" s="375" t="s">
        <v>47</v>
      </c>
      <c r="C19" s="723"/>
      <c r="D19" s="723"/>
      <c r="E19" s="723"/>
      <c r="F19" s="723"/>
      <c r="G19" s="724"/>
      <c r="H19" s="890"/>
    </row>
    <row r="20" spans="1:8" ht="44.25" hidden="1" customHeight="1">
      <c r="A20" s="4"/>
      <c r="B20" s="375" t="s">
        <v>47</v>
      </c>
      <c r="C20" s="723"/>
      <c r="D20" s="723"/>
      <c r="E20" s="723"/>
      <c r="F20" s="723"/>
      <c r="G20" s="724"/>
      <c r="H20" s="890"/>
    </row>
    <row r="21" spans="1:8" ht="44.25" hidden="1" customHeight="1" thickBot="1">
      <c r="A21" s="4"/>
      <c r="B21" s="377" t="s">
        <v>47</v>
      </c>
      <c r="C21" s="723"/>
      <c r="D21" s="723"/>
      <c r="E21" s="723"/>
      <c r="F21" s="723"/>
      <c r="G21" s="724"/>
      <c r="H21" s="890"/>
    </row>
    <row r="22" spans="1:8" ht="48.75" customHeight="1" thickBot="1">
      <c r="A22" s="4"/>
      <c r="B22" s="373" t="s">
        <v>221</v>
      </c>
      <c r="C22" s="723" t="s">
        <v>642</v>
      </c>
      <c r="D22" s="723" t="s">
        <v>643</v>
      </c>
      <c r="E22" s="723" t="s">
        <v>644</v>
      </c>
      <c r="F22" s="725" t="s">
        <v>765</v>
      </c>
      <c r="G22" s="724">
        <v>95000</v>
      </c>
      <c r="H22" s="890"/>
    </row>
    <row r="23" spans="1:8" ht="44.25" hidden="1" customHeight="1">
      <c r="A23" s="4"/>
      <c r="B23" s="373" t="s">
        <v>221</v>
      </c>
      <c r="C23" s="722"/>
      <c r="D23" s="213"/>
      <c r="E23" s="213"/>
      <c r="F23" s="213"/>
      <c r="G23" s="380"/>
      <c r="H23" s="890"/>
    </row>
    <row r="24" spans="1:8" ht="44.25" hidden="1" customHeight="1">
      <c r="A24" s="4"/>
      <c r="B24" s="373" t="s">
        <v>221</v>
      </c>
      <c r="C24" s="215"/>
      <c r="D24" s="148"/>
      <c r="E24" s="148"/>
      <c r="F24" s="148"/>
      <c r="G24" s="376"/>
      <c r="H24" s="890"/>
    </row>
    <row r="25" spans="1:8" ht="44.25" hidden="1" customHeight="1" thickBot="1">
      <c r="A25" s="4"/>
      <c r="B25" s="369" t="s">
        <v>221</v>
      </c>
      <c r="C25" s="216"/>
      <c r="D25" s="151"/>
      <c r="E25" s="151"/>
      <c r="F25" s="151"/>
      <c r="G25" s="378"/>
      <c r="H25" s="890"/>
    </row>
    <row r="26" spans="1:8" ht="48" customHeight="1" thickBot="1">
      <c r="A26" s="4"/>
      <c r="B26" s="729" t="s">
        <v>221</v>
      </c>
      <c r="C26" s="723" t="s">
        <v>641</v>
      </c>
      <c r="D26" s="723" t="s">
        <v>643</v>
      </c>
      <c r="E26" s="723" t="s">
        <v>644</v>
      </c>
      <c r="F26" s="725" t="s">
        <v>765</v>
      </c>
      <c r="G26" s="724">
        <v>250000</v>
      </c>
      <c r="H26" s="890"/>
    </row>
    <row r="27" spans="1:8" ht="54" customHeight="1" thickBot="1">
      <c r="A27" s="4"/>
      <c r="B27" s="729" t="s">
        <v>766</v>
      </c>
      <c r="C27" s="723" t="s">
        <v>768</v>
      </c>
      <c r="D27" s="723" t="s">
        <v>767</v>
      </c>
      <c r="E27" s="723" t="s">
        <v>644</v>
      </c>
      <c r="F27" s="725" t="s">
        <v>765</v>
      </c>
      <c r="G27" s="724">
        <v>95000</v>
      </c>
      <c r="H27" s="890"/>
    </row>
    <row r="28" spans="1:8" ht="44.25" customHeight="1" thickBot="1">
      <c r="A28" s="4"/>
      <c r="B28" s="373" t="s">
        <v>48</v>
      </c>
      <c r="C28" s="214"/>
      <c r="D28" s="149"/>
      <c r="E28" s="149"/>
      <c r="F28" s="149"/>
      <c r="G28" s="374"/>
      <c r="H28" s="890"/>
    </row>
    <row r="29" spans="1:8" ht="44.25" hidden="1" customHeight="1">
      <c r="A29" s="4"/>
      <c r="B29" s="375" t="s">
        <v>48</v>
      </c>
      <c r="C29" s="215"/>
      <c r="D29" s="148"/>
      <c r="E29" s="148"/>
      <c r="F29" s="148"/>
      <c r="G29" s="376"/>
      <c r="H29" s="890"/>
    </row>
    <row r="30" spans="1:8" ht="44.25" hidden="1" customHeight="1">
      <c r="A30" s="4"/>
      <c r="B30" s="375" t="s">
        <v>48</v>
      </c>
      <c r="C30" s="215"/>
      <c r="D30" s="148"/>
      <c r="E30" s="148"/>
      <c r="F30" s="148"/>
      <c r="G30" s="376"/>
      <c r="H30" s="890"/>
    </row>
    <row r="31" spans="1:8" ht="44.25" hidden="1" customHeight="1" thickBot="1">
      <c r="A31" s="4"/>
      <c r="B31" s="377" t="s">
        <v>48</v>
      </c>
      <c r="C31" s="216"/>
      <c r="D31" s="151"/>
      <c r="E31" s="151"/>
      <c r="F31" s="151"/>
      <c r="G31" s="378"/>
      <c r="H31" s="890"/>
    </row>
    <row r="32" spans="1:8" ht="44.25" customHeight="1" thickBot="1">
      <c r="A32" s="4"/>
      <c r="B32" s="382" t="s">
        <v>49</v>
      </c>
      <c r="C32" s="217"/>
      <c r="D32" s="218"/>
      <c r="E32" s="218"/>
      <c r="F32" s="218"/>
      <c r="G32" s="379"/>
      <c r="H32" s="890"/>
    </row>
    <row r="33" spans="1:8" ht="44.25" hidden="1" customHeight="1">
      <c r="A33" s="4"/>
      <c r="B33" s="383" t="s">
        <v>49</v>
      </c>
      <c r="C33" s="213"/>
      <c r="D33" s="213"/>
      <c r="E33" s="213"/>
      <c r="F33" s="213"/>
      <c r="G33" s="380"/>
      <c r="H33" s="890"/>
    </row>
    <row r="34" spans="1:8" ht="44.25" hidden="1" customHeight="1">
      <c r="A34" s="4"/>
      <c r="B34" s="384" t="s">
        <v>49</v>
      </c>
      <c r="C34" s="148"/>
      <c r="D34" s="148"/>
      <c r="E34" s="148"/>
      <c r="F34" s="148"/>
      <c r="G34" s="376"/>
      <c r="H34" s="890"/>
    </row>
    <row r="35" spans="1:8" ht="44.25" hidden="1" customHeight="1" thickBot="1">
      <c r="A35" s="4"/>
      <c r="B35" s="385" t="s">
        <v>49</v>
      </c>
      <c r="C35" s="150"/>
      <c r="D35" s="150"/>
      <c r="E35" s="150"/>
      <c r="F35" s="150"/>
      <c r="G35" s="381"/>
      <c r="H35" s="891"/>
    </row>
    <row r="36" spans="1:8" ht="16.5" customHeight="1" thickBot="1">
      <c r="A36" s="4"/>
      <c r="B36" s="386"/>
      <c r="C36" s="36"/>
      <c r="D36" s="36"/>
      <c r="E36" s="36"/>
      <c r="F36" s="36"/>
      <c r="G36" s="387"/>
      <c r="H36" s="366"/>
    </row>
    <row r="37" spans="1:8" ht="88.5" customHeight="1" thickBot="1">
      <c r="A37" s="4"/>
      <c r="B37" s="388" t="s">
        <v>50</v>
      </c>
      <c r="C37" s="886" t="s">
        <v>645</v>
      </c>
      <c r="D37" s="887"/>
      <c r="E37" s="887"/>
      <c r="F37" s="887"/>
      <c r="G37" s="888"/>
      <c r="H37" s="236"/>
    </row>
    <row r="38" spans="1:8" ht="15.75" customHeight="1" thickTop="1" thickBot="1">
      <c r="A38" s="4"/>
      <c r="B38" s="238"/>
      <c r="C38" s="70"/>
      <c r="D38" s="70"/>
      <c r="E38" s="70"/>
      <c r="F38" s="70"/>
      <c r="G38" s="239"/>
      <c r="H38" s="335"/>
    </row>
    <row r="39" spans="1:8" ht="53.25" customHeight="1" thickTop="1" thickBot="1">
      <c r="A39" s="4"/>
      <c r="B39" s="867" t="s">
        <v>51</v>
      </c>
      <c r="C39" s="868"/>
      <c r="D39" s="868"/>
      <c r="E39" s="868"/>
      <c r="F39" s="868"/>
      <c r="G39" s="869"/>
      <c r="H39" s="258" t="s">
        <v>280</v>
      </c>
    </row>
    <row r="40" spans="1:8" ht="35.25" customHeight="1" thickBot="1">
      <c r="A40" s="185">
        <v>3000</v>
      </c>
      <c r="B40" s="365" t="s">
        <v>1</v>
      </c>
      <c r="C40" s="146">
        <f>LEN(C41)</f>
        <v>54</v>
      </c>
      <c r="D40" s="743" t="str">
        <f>IF(C40&gt;A40,CONCATENATE("Karaktertúllépés! Kérjük, válaszát maximum ",A40," karakterben foglalja össze!"),CONCATENATE("Még beírható karakterek száma:   ",A40-C40))</f>
        <v>Még beírható karakterek száma:   2946</v>
      </c>
      <c r="E40" s="803"/>
      <c r="F40" s="803"/>
      <c r="G40" s="866"/>
      <c r="H40" s="259"/>
    </row>
    <row r="41" spans="1:8" ht="270.75" customHeight="1">
      <c r="A41" s="4"/>
      <c r="B41" s="892" t="s">
        <v>220</v>
      </c>
      <c r="C41" s="894" t="s">
        <v>701</v>
      </c>
      <c r="D41" s="895"/>
      <c r="E41" s="895"/>
      <c r="F41" s="895"/>
      <c r="G41" s="896"/>
      <c r="H41" s="794" t="s">
        <v>383</v>
      </c>
    </row>
    <row r="42" spans="1:8" ht="315" customHeight="1" thickBot="1">
      <c r="A42" s="4"/>
      <c r="B42" s="893"/>
      <c r="C42" s="897"/>
      <c r="D42" s="898"/>
      <c r="E42" s="898"/>
      <c r="F42" s="898"/>
      <c r="G42" s="899"/>
      <c r="H42" s="796"/>
    </row>
    <row r="43" spans="1:8" ht="11.25" customHeight="1" thickTop="1" thickBot="1">
      <c r="A43" s="4"/>
      <c r="B43" s="238"/>
      <c r="C43" s="70"/>
      <c r="D43" s="70"/>
      <c r="E43" s="70"/>
      <c r="F43" s="70"/>
      <c r="G43" s="239"/>
      <c r="H43" s="93"/>
    </row>
    <row r="44" spans="1:8" ht="35.25" customHeight="1" thickTop="1" thickBot="1">
      <c r="A44" s="185">
        <v>3000</v>
      </c>
      <c r="B44" s="363" t="s">
        <v>1</v>
      </c>
      <c r="C44" s="364">
        <f>LEN(C45)</f>
        <v>2560</v>
      </c>
      <c r="D44" s="863" t="str">
        <f>IF(C44&gt;A44,CONCATENATE("Karaktertúllépés! Kérjük, válaszát maximum ",A44," karakterben foglalja össze!"),CONCATENATE("Még beírható karakterek száma:   ",A44-C44))</f>
        <v>Még beírható karakterek száma:   440</v>
      </c>
      <c r="E44" s="864"/>
      <c r="F44" s="864"/>
      <c r="G44" s="865"/>
      <c r="H44" s="259"/>
    </row>
    <row r="45" spans="1:8" ht="243.75" customHeight="1">
      <c r="A45" s="4"/>
      <c r="B45" s="892" t="s">
        <v>64</v>
      </c>
      <c r="C45" s="894" t="s">
        <v>702</v>
      </c>
      <c r="D45" s="895"/>
      <c r="E45" s="895"/>
      <c r="F45" s="895"/>
      <c r="G45" s="896"/>
      <c r="H45" s="93"/>
    </row>
    <row r="46" spans="1:8" ht="360" customHeight="1" thickBot="1">
      <c r="A46" s="4"/>
      <c r="B46" s="893"/>
      <c r="C46" s="897"/>
      <c r="D46" s="898"/>
      <c r="E46" s="898"/>
      <c r="F46" s="898"/>
      <c r="G46" s="899"/>
      <c r="H46" s="93"/>
    </row>
    <row r="47" spans="1:8" ht="17.25" thickTop="1" thickBot="1">
      <c r="A47" s="4"/>
      <c r="B47" s="238"/>
      <c r="C47" s="70"/>
      <c r="D47" s="70"/>
      <c r="E47" s="70"/>
      <c r="F47" s="70"/>
      <c r="G47" s="239"/>
      <c r="H47" s="93"/>
    </row>
    <row r="48" spans="1:8" ht="30" customHeight="1">
      <c r="A48" s="4"/>
      <c r="B48" s="262" t="s">
        <v>52</v>
      </c>
      <c r="C48" s="263"/>
      <c r="D48" s="263"/>
      <c r="E48" s="263"/>
      <c r="F48" s="263"/>
      <c r="G48" s="264"/>
      <c r="H48" s="94"/>
    </row>
    <row r="49" spans="1:8" ht="16.5" thickBot="1">
      <c r="A49" s="4"/>
      <c r="B49" s="265" t="s">
        <v>222</v>
      </c>
      <c r="C49" s="240"/>
      <c r="D49" s="240"/>
      <c r="E49" s="240"/>
      <c r="F49" s="240"/>
      <c r="G49" s="241"/>
      <c r="H49" s="94"/>
    </row>
    <row r="50" spans="1:8" ht="35.25" customHeight="1" thickBot="1">
      <c r="A50" s="185">
        <v>1000</v>
      </c>
      <c r="B50" s="108" t="s">
        <v>1</v>
      </c>
      <c r="C50" s="146">
        <f>LEN(C51)</f>
        <v>0</v>
      </c>
      <c r="D50" s="743" t="str">
        <f>IF(C50&gt;A50,CONCATENATE("Karaktertúllépés! Kérjük, válaszát maximum ",A50," karakterben foglalja össze!"),CONCATENATE("Még beírható karakterek száma:   ",A50-C50))</f>
        <v>Még beírható karakterek száma:   1000</v>
      </c>
      <c r="E50" s="803"/>
      <c r="F50" s="803"/>
      <c r="G50" s="744"/>
      <c r="H50" s="258"/>
    </row>
    <row r="51" spans="1:8" ht="201.75" customHeight="1" thickBot="1">
      <c r="A51" s="4"/>
      <c r="B51" s="165" t="s">
        <v>279</v>
      </c>
      <c r="C51" s="846"/>
      <c r="D51" s="847"/>
      <c r="E51" s="847"/>
      <c r="F51" s="847"/>
      <c r="G51" s="848"/>
      <c r="H51" s="260" t="s">
        <v>281</v>
      </c>
    </row>
    <row r="52" spans="1:8" ht="21.75" customHeight="1" thickBot="1">
      <c r="A52" s="4"/>
      <c r="B52" s="238"/>
      <c r="C52" s="70"/>
      <c r="D52" s="70"/>
      <c r="E52" s="70"/>
      <c r="F52" s="70"/>
      <c r="G52" s="239"/>
      <c r="H52" s="93"/>
    </row>
    <row r="53" spans="1:8" ht="23.25" customHeight="1" thickTop="1">
      <c r="A53" s="4"/>
      <c r="B53" s="351" t="s">
        <v>53</v>
      </c>
      <c r="C53" s="352"/>
      <c r="D53" s="352"/>
      <c r="E53" s="352"/>
      <c r="F53" s="352"/>
      <c r="G53" s="353"/>
      <c r="H53" s="96"/>
    </row>
    <row r="54" spans="1:8" ht="22.5" customHeight="1" thickBot="1">
      <c r="A54" s="4"/>
      <c r="B54" s="354" t="s">
        <v>54</v>
      </c>
      <c r="C54" s="172"/>
      <c r="D54" s="172"/>
      <c r="E54" s="172"/>
      <c r="F54" s="172"/>
      <c r="G54" s="355"/>
      <c r="H54" s="94"/>
    </row>
    <row r="55" spans="1:8" ht="87" customHeight="1" thickBot="1">
      <c r="A55" s="4"/>
      <c r="B55" s="356" t="s">
        <v>55</v>
      </c>
      <c r="C55" s="166" t="s">
        <v>14</v>
      </c>
      <c r="D55" s="166" t="s">
        <v>56</v>
      </c>
      <c r="E55" s="331" t="s">
        <v>282</v>
      </c>
      <c r="F55" s="331" t="s">
        <v>285</v>
      </c>
      <c r="G55" s="357" t="s">
        <v>283</v>
      </c>
      <c r="H55" s="843" t="s">
        <v>408</v>
      </c>
    </row>
    <row r="56" spans="1:8" ht="36" customHeight="1" thickBot="1">
      <c r="A56" s="4"/>
      <c r="B56" s="358" t="s">
        <v>57</v>
      </c>
      <c r="C56" s="224" t="s">
        <v>622</v>
      </c>
      <c r="D56" s="224" t="s">
        <v>769</v>
      </c>
      <c r="E56" s="224" t="s">
        <v>770</v>
      </c>
      <c r="F56" s="224" t="s">
        <v>648</v>
      </c>
      <c r="G56" s="359">
        <v>180500</v>
      </c>
      <c r="H56" s="843"/>
    </row>
    <row r="57" spans="1:8" ht="36" customHeight="1" thickBot="1">
      <c r="A57" s="4"/>
      <c r="B57" s="358"/>
      <c r="C57" s="224"/>
      <c r="D57" s="224"/>
      <c r="E57" s="224"/>
      <c r="F57" s="224"/>
      <c r="G57" s="359"/>
      <c r="H57" s="843"/>
    </row>
    <row r="58" spans="1:8" ht="36" customHeight="1" thickBot="1">
      <c r="A58" s="4"/>
      <c r="B58" s="358"/>
      <c r="C58" s="225"/>
      <c r="D58" s="225"/>
      <c r="E58" s="224"/>
      <c r="F58" s="224"/>
      <c r="G58" s="359"/>
      <c r="H58" s="843"/>
    </row>
    <row r="59" spans="1:8" ht="36" customHeight="1" thickBot="1">
      <c r="A59" s="4"/>
      <c r="B59" s="358"/>
      <c r="C59" s="225"/>
      <c r="D59" s="225"/>
      <c r="E59" s="224"/>
      <c r="F59" s="224"/>
      <c r="G59" s="359"/>
      <c r="H59" s="843"/>
    </row>
    <row r="60" spans="1:8" ht="36" customHeight="1" thickBot="1">
      <c r="A60" s="4"/>
      <c r="B60" s="358"/>
      <c r="C60" s="224"/>
      <c r="D60" s="224"/>
      <c r="E60" s="224"/>
      <c r="F60" s="224"/>
      <c r="G60" s="359"/>
      <c r="H60" s="843"/>
    </row>
    <row r="61" spans="1:8" ht="36" customHeight="1" thickBot="1">
      <c r="A61" s="4"/>
      <c r="B61" s="360"/>
      <c r="C61" s="361"/>
      <c r="D61" s="361"/>
      <c r="E61" s="361"/>
      <c r="F61" s="361"/>
      <c r="G61" s="362"/>
      <c r="H61" s="843"/>
    </row>
    <row r="62" spans="1:8" ht="9" customHeight="1" thickTop="1" thickBot="1">
      <c r="A62" s="4"/>
      <c r="B62" s="244"/>
      <c r="C62" s="74"/>
      <c r="D62" s="74"/>
      <c r="E62" s="74"/>
      <c r="F62" s="74"/>
      <c r="G62" s="261"/>
      <c r="H62" s="93"/>
    </row>
    <row r="63" spans="1:8" ht="30.75" customHeight="1" thickTop="1" thickBot="1">
      <c r="A63" s="4"/>
      <c r="B63" s="340" t="s">
        <v>58</v>
      </c>
      <c r="C63" s="341"/>
      <c r="D63" s="341"/>
      <c r="E63" s="352"/>
      <c r="F63" s="352"/>
      <c r="G63" s="353"/>
      <c r="H63" s="843" t="s">
        <v>284</v>
      </c>
    </row>
    <row r="64" spans="1:8" ht="30" customHeight="1" thickBot="1">
      <c r="A64" s="4"/>
      <c r="B64" s="342"/>
      <c r="C64" s="266">
        <v>2018</v>
      </c>
      <c r="D64" s="267">
        <v>2019</v>
      </c>
      <c r="E64" s="58">
        <v>2020</v>
      </c>
      <c r="F64" s="881">
        <v>2021</v>
      </c>
      <c r="G64" s="881"/>
      <c r="H64" s="843"/>
    </row>
    <row r="65" spans="1:8" ht="36.75" customHeight="1" thickBot="1">
      <c r="A65" s="4"/>
      <c r="B65" s="343" t="s">
        <v>59</v>
      </c>
      <c r="C65" s="225">
        <v>1</v>
      </c>
      <c r="D65" s="545">
        <v>1</v>
      </c>
      <c r="E65" s="546">
        <v>1</v>
      </c>
      <c r="F65" s="882">
        <v>1</v>
      </c>
      <c r="G65" s="882"/>
      <c r="H65" s="843"/>
    </row>
    <row r="66" spans="1:8" ht="36.75" customHeight="1" thickBot="1">
      <c r="A66" s="4"/>
      <c r="B66" s="344"/>
      <c r="C66" s="74"/>
      <c r="D66" s="74"/>
      <c r="E66" s="110"/>
      <c r="F66" s="110"/>
      <c r="G66" s="345"/>
      <c r="H66" s="843"/>
    </row>
    <row r="67" spans="1:8" ht="24" thickBot="1">
      <c r="A67" s="4"/>
      <c r="B67" s="346" t="s">
        <v>261</v>
      </c>
      <c r="C67" s="268"/>
      <c r="D67" s="268"/>
      <c r="E67" s="268"/>
      <c r="F67" s="268"/>
      <c r="G67" s="347"/>
      <c r="H67" s="94"/>
    </row>
    <row r="68" spans="1:8" ht="24.75" customHeight="1" thickBot="1">
      <c r="A68" s="4"/>
      <c r="B68" s="348"/>
      <c r="C68" s="329" t="s">
        <v>326</v>
      </c>
      <c r="D68" s="332" t="s">
        <v>328</v>
      </c>
      <c r="E68" s="872" t="s">
        <v>327</v>
      </c>
      <c r="F68" s="872"/>
      <c r="G68" s="873"/>
      <c r="H68" s="843" t="s">
        <v>384</v>
      </c>
    </row>
    <row r="69" spans="1:8" ht="18" customHeight="1">
      <c r="A69" s="4"/>
      <c r="B69" s="870" t="s">
        <v>260</v>
      </c>
      <c r="C69" s="336" t="s">
        <v>329</v>
      </c>
      <c r="D69" s="337">
        <v>0</v>
      </c>
      <c r="E69" s="827" t="s">
        <v>774</v>
      </c>
      <c r="F69" s="828"/>
      <c r="G69" s="874"/>
      <c r="H69" s="843"/>
    </row>
    <row r="70" spans="1:8" ht="18" customHeight="1">
      <c r="A70" s="4"/>
      <c r="B70" s="870"/>
      <c r="C70" s="338" t="s">
        <v>330</v>
      </c>
      <c r="D70" s="339">
        <v>0</v>
      </c>
      <c r="E70" s="875"/>
      <c r="F70" s="876"/>
      <c r="G70" s="877"/>
      <c r="H70" s="843"/>
    </row>
    <row r="71" spans="1:8" ht="18" customHeight="1">
      <c r="A71" s="4"/>
      <c r="B71" s="870"/>
      <c r="C71" s="338" t="s">
        <v>331</v>
      </c>
      <c r="D71" s="339">
        <v>10000</v>
      </c>
      <c r="E71" s="875"/>
      <c r="F71" s="876"/>
      <c r="G71" s="877"/>
      <c r="H71" s="843"/>
    </row>
    <row r="72" spans="1:8" ht="18" customHeight="1">
      <c r="A72" s="4"/>
      <c r="B72" s="870"/>
      <c r="C72" s="338" t="s">
        <v>771</v>
      </c>
      <c r="D72" s="339">
        <v>20556</v>
      </c>
      <c r="E72" s="875"/>
      <c r="F72" s="876"/>
      <c r="G72" s="877"/>
      <c r="H72" s="843"/>
    </row>
    <row r="73" spans="1:8" ht="18" customHeight="1">
      <c r="A73" s="4"/>
      <c r="B73" s="870"/>
      <c r="C73" s="338" t="s">
        <v>772</v>
      </c>
      <c r="D73" s="339">
        <v>5000</v>
      </c>
      <c r="E73" s="875"/>
      <c r="F73" s="876"/>
      <c r="G73" s="877"/>
      <c r="H73" s="843"/>
    </row>
    <row r="74" spans="1:8" ht="18" customHeight="1">
      <c r="A74" s="4"/>
      <c r="B74" s="870"/>
      <c r="C74" s="338" t="s">
        <v>773</v>
      </c>
      <c r="D74" s="339">
        <v>50000</v>
      </c>
      <c r="E74" s="875"/>
      <c r="F74" s="876"/>
      <c r="G74" s="877"/>
      <c r="H74" s="843"/>
    </row>
    <row r="75" spans="1:8" ht="18" customHeight="1">
      <c r="A75" s="4"/>
      <c r="B75" s="870"/>
      <c r="C75" s="338"/>
      <c r="D75" s="339"/>
      <c r="E75" s="875"/>
      <c r="F75" s="876"/>
      <c r="G75" s="877"/>
      <c r="H75" s="843"/>
    </row>
    <row r="76" spans="1:8" ht="18" customHeight="1">
      <c r="A76" s="4"/>
      <c r="B76" s="870"/>
      <c r="C76" s="338"/>
      <c r="D76" s="339"/>
      <c r="E76" s="875"/>
      <c r="F76" s="876"/>
      <c r="G76" s="877"/>
      <c r="H76" s="843"/>
    </row>
    <row r="77" spans="1:8" ht="18" customHeight="1">
      <c r="A77" s="4"/>
      <c r="B77" s="870"/>
      <c r="C77" s="338"/>
      <c r="D77" s="339"/>
      <c r="E77" s="875"/>
      <c r="F77" s="876"/>
      <c r="G77" s="877"/>
      <c r="H77" s="843"/>
    </row>
    <row r="78" spans="1:8" ht="18" customHeight="1">
      <c r="A78" s="4"/>
      <c r="B78" s="870"/>
      <c r="C78" s="338"/>
      <c r="D78" s="339"/>
      <c r="E78" s="875"/>
      <c r="F78" s="876"/>
      <c r="G78" s="877"/>
      <c r="H78" s="843"/>
    </row>
    <row r="79" spans="1:8" ht="18" customHeight="1">
      <c r="A79" s="4"/>
      <c r="B79" s="870"/>
      <c r="C79" s="338"/>
      <c r="D79" s="339"/>
      <c r="E79" s="875"/>
      <c r="F79" s="876"/>
      <c r="G79" s="877"/>
      <c r="H79" s="843"/>
    </row>
    <row r="80" spans="1:8" ht="18" customHeight="1">
      <c r="A80" s="4"/>
      <c r="B80" s="870"/>
      <c r="C80" s="338"/>
      <c r="D80" s="339"/>
      <c r="E80" s="875"/>
      <c r="F80" s="876"/>
      <c r="G80" s="877"/>
      <c r="H80" s="843"/>
    </row>
    <row r="81" spans="1:8" ht="18" customHeight="1" thickBot="1">
      <c r="A81" s="4"/>
      <c r="B81" s="871"/>
      <c r="C81" s="349" t="s">
        <v>310</v>
      </c>
      <c r="D81" s="350">
        <f>SUM(D69:D80)</f>
        <v>85556</v>
      </c>
      <c r="E81" s="878"/>
      <c r="F81" s="879"/>
      <c r="G81" s="880"/>
      <c r="H81" s="843"/>
    </row>
    <row r="82"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1"/>
    <mergeCell ref="D50:G50"/>
    <mergeCell ref="D44:G44"/>
    <mergeCell ref="D40:G40"/>
    <mergeCell ref="B39:G39"/>
    <mergeCell ref="H63:H66"/>
    <mergeCell ref="B69:B81"/>
    <mergeCell ref="E68:G68"/>
    <mergeCell ref="E69:G81"/>
    <mergeCell ref="F64:G64"/>
    <mergeCell ref="F65:G65"/>
  </mergeCells>
  <conditionalFormatting sqref="D50">
    <cfRule type="expression" dxfId="167" priority="3">
      <formula>C50&gt;A50</formula>
    </cfRule>
  </conditionalFormatting>
  <conditionalFormatting sqref="D44">
    <cfRule type="expression" dxfId="166" priority="2">
      <formula>C44&gt;A44</formula>
    </cfRule>
  </conditionalFormatting>
  <conditionalFormatting sqref="D40">
    <cfRule type="expression" dxfId="16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B11" sqref="B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6" t="s">
        <v>248</v>
      </c>
      <c r="C1" s="907"/>
      <c r="D1" s="907"/>
      <c r="E1" s="907"/>
      <c r="F1" s="907"/>
      <c r="G1" s="907"/>
      <c r="H1" s="907"/>
      <c r="I1" s="907"/>
      <c r="J1" s="907"/>
      <c r="K1" s="907"/>
      <c r="L1" s="907"/>
      <c r="M1" s="907"/>
      <c r="N1" s="908"/>
      <c r="O1" s="130" t="s">
        <v>207</v>
      </c>
    </row>
    <row r="2" spans="1:15" ht="9" customHeight="1" thickBot="1">
      <c r="A2" s="5"/>
      <c r="B2" s="902"/>
      <c r="C2" s="903"/>
      <c r="D2" s="903"/>
      <c r="E2" s="903"/>
      <c r="F2" s="903"/>
      <c r="G2" s="903"/>
      <c r="H2" s="903"/>
      <c r="I2" s="903"/>
      <c r="J2" s="904"/>
      <c r="K2" s="903"/>
      <c r="L2" s="903"/>
      <c r="M2" s="903"/>
      <c r="N2" s="905"/>
      <c r="O2" s="389"/>
    </row>
    <row r="3" spans="1:15" ht="28.5" customHeight="1" thickBot="1">
      <c r="A3" s="5"/>
      <c r="B3" s="900" t="s">
        <v>65</v>
      </c>
      <c r="C3" s="872"/>
      <c r="D3" s="872"/>
      <c r="E3" s="872"/>
      <c r="F3" s="872"/>
      <c r="G3" s="872"/>
      <c r="H3" s="872"/>
      <c r="I3" s="872"/>
      <c r="J3" s="901"/>
      <c r="K3" s="872"/>
      <c r="L3" s="872"/>
      <c r="M3" s="872"/>
      <c r="N3" s="873"/>
      <c r="O3" s="129" t="s">
        <v>288</v>
      </c>
    </row>
    <row r="4" spans="1:15" ht="30" customHeight="1" thickBot="1">
      <c r="A4" s="5"/>
      <c r="B4" s="390" t="s">
        <v>66</v>
      </c>
      <c r="C4" s="60">
        <v>1</v>
      </c>
      <c r="D4" s="60">
        <v>2</v>
      </c>
      <c r="E4" s="61">
        <v>3</v>
      </c>
      <c r="F4" s="59">
        <v>4</v>
      </c>
      <c r="G4" s="32">
        <v>5</v>
      </c>
      <c r="H4" s="32">
        <v>6</v>
      </c>
      <c r="I4" s="33">
        <v>7</v>
      </c>
      <c r="J4" s="33">
        <v>8</v>
      </c>
      <c r="K4" s="33">
        <v>9</v>
      </c>
      <c r="L4" s="33">
        <v>10</v>
      </c>
      <c r="M4" s="32">
        <v>11</v>
      </c>
      <c r="N4" s="391">
        <v>12</v>
      </c>
      <c r="O4" s="794" t="s">
        <v>409</v>
      </c>
    </row>
    <row r="5" spans="1:15" ht="27" customHeight="1" thickBot="1">
      <c r="A5" s="5"/>
      <c r="B5" s="392" t="s">
        <v>333</v>
      </c>
      <c r="C5" s="720" t="s">
        <v>743</v>
      </c>
      <c r="D5" s="720" t="s">
        <v>744</v>
      </c>
      <c r="E5" s="720" t="s">
        <v>745</v>
      </c>
      <c r="F5" s="720" t="s">
        <v>746</v>
      </c>
      <c r="G5" s="720" t="s">
        <v>747</v>
      </c>
      <c r="H5" s="720" t="s">
        <v>748</v>
      </c>
      <c r="I5" s="720" t="s">
        <v>749</v>
      </c>
      <c r="J5" s="720" t="s">
        <v>750</v>
      </c>
      <c r="K5" s="720" t="s">
        <v>751</v>
      </c>
      <c r="L5" s="720" t="s">
        <v>752</v>
      </c>
      <c r="M5" s="720" t="s">
        <v>753</v>
      </c>
      <c r="N5" s="720" t="s">
        <v>754</v>
      </c>
      <c r="O5" s="795"/>
    </row>
    <row r="6" spans="1:15" ht="33" customHeight="1">
      <c r="A6" s="5"/>
      <c r="B6" s="398" t="s">
        <v>652</v>
      </c>
      <c r="C6" s="399" t="s">
        <v>334</v>
      </c>
      <c r="D6" s="399"/>
      <c r="E6" s="399"/>
      <c r="F6" s="399"/>
      <c r="G6" s="399"/>
      <c r="H6" s="399"/>
      <c r="I6" s="399"/>
      <c r="J6" s="399"/>
      <c r="K6" s="399"/>
      <c r="L6" s="399"/>
      <c r="M6" s="399"/>
      <c r="N6" s="400"/>
      <c r="O6" s="795"/>
    </row>
    <row r="7" spans="1:15" ht="33" customHeight="1">
      <c r="A7" s="5"/>
      <c r="B7" s="393" t="s">
        <v>653</v>
      </c>
      <c r="C7" s="401" t="s">
        <v>334</v>
      </c>
      <c r="D7" s="401"/>
      <c r="E7" s="401"/>
      <c r="F7" s="401"/>
      <c r="G7" s="401"/>
      <c r="H7" s="401"/>
      <c r="I7" s="401"/>
      <c r="J7" s="401"/>
      <c r="K7" s="401"/>
      <c r="L7" s="401"/>
      <c r="M7" s="401"/>
      <c r="N7" s="402"/>
      <c r="O7" s="795"/>
    </row>
    <row r="8" spans="1:15" ht="33" customHeight="1">
      <c r="A8" s="5"/>
      <c r="B8" s="394" t="s">
        <v>756</v>
      </c>
      <c r="C8" s="401" t="s">
        <v>334</v>
      </c>
      <c r="D8" s="401"/>
      <c r="E8" s="401"/>
      <c r="F8" s="401"/>
      <c r="G8" s="401"/>
      <c r="H8" s="401"/>
      <c r="I8" s="401"/>
      <c r="J8" s="401"/>
      <c r="K8" s="401"/>
      <c r="L8" s="401"/>
      <c r="M8" s="401"/>
      <c r="N8" s="402"/>
      <c r="O8" s="795"/>
    </row>
    <row r="9" spans="1:15" ht="33" customHeight="1">
      <c r="A9" s="5"/>
      <c r="B9" s="393" t="s">
        <v>758</v>
      </c>
      <c r="C9" s="401"/>
      <c r="D9" s="401"/>
      <c r="E9" s="401" t="s">
        <v>334</v>
      </c>
      <c r="F9" s="401"/>
      <c r="G9" s="401"/>
      <c r="H9" s="401"/>
      <c r="I9" s="401"/>
      <c r="J9" s="401"/>
      <c r="K9" s="401"/>
      <c r="L9" s="401"/>
      <c r="M9" s="401"/>
      <c r="N9" s="402"/>
      <c r="O9" s="795"/>
    </row>
    <row r="10" spans="1:15" ht="33" customHeight="1">
      <c r="A10" s="5"/>
      <c r="B10" s="393" t="s">
        <v>759</v>
      </c>
      <c r="C10" s="401"/>
      <c r="D10" s="401"/>
      <c r="E10" s="401"/>
      <c r="F10" s="401"/>
      <c r="G10" s="401"/>
      <c r="H10" s="401"/>
      <c r="I10" s="401"/>
      <c r="J10" s="401"/>
      <c r="K10" s="401"/>
      <c r="L10" s="401" t="s">
        <v>334</v>
      </c>
      <c r="M10" s="401"/>
      <c r="N10" s="402"/>
      <c r="O10" s="795"/>
    </row>
    <row r="11" spans="1:15" ht="33" customHeight="1">
      <c r="A11" s="5"/>
      <c r="B11" s="394" t="s">
        <v>757</v>
      </c>
      <c r="C11" s="401"/>
      <c r="D11" s="401"/>
      <c r="E11" s="401" t="s">
        <v>334</v>
      </c>
      <c r="F11" s="401"/>
      <c r="G11" s="401"/>
      <c r="H11" s="401"/>
      <c r="I11" s="401"/>
      <c r="J11" s="401"/>
      <c r="K11" s="401"/>
      <c r="L11" s="401"/>
      <c r="M11" s="401"/>
      <c r="N11" s="402"/>
      <c r="O11" s="795"/>
    </row>
    <row r="12" spans="1:15" ht="33" customHeight="1">
      <c r="A12" s="5"/>
      <c r="B12" s="394" t="s">
        <v>654</v>
      </c>
      <c r="C12" s="401"/>
      <c r="D12" s="401"/>
      <c r="E12" s="401" t="s">
        <v>334</v>
      </c>
      <c r="F12" s="401" t="s">
        <v>334</v>
      </c>
      <c r="G12" s="401"/>
      <c r="H12" s="401"/>
      <c r="I12" s="401"/>
      <c r="J12" s="401"/>
      <c r="K12" s="401"/>
      <c r="L12" s="401"/>
      <c r="M12" s="401"/>
      <c r="N12" s="402"/>
      <c r="O12" s="795"/>
    </row>
    <row r="13" spans="1:15" ht="33" customHeight="1">
      <c r="A13" s="5"/>
      <c r="B13" s="393" t="s">
        <v>655</v>
      </c>
      <c r="C13" s="401"/>
      <c r="D13" s="401"/>
      <c r="E13" s="401"/>
      <c r="F13" s="401"/>
      <c r="G13" s="401" t="s">
        <v>334</v>
      </c>
      <c r="H13" s="401" t="s">
        <v>334</v>
      </c>
      <c r="I13" s="401" t="s">
        <v>334</v>
      </c>
      <c r="J13" s="401" t="s">
        <v>334</v>
      </c>
      <c r="K13" s="401" t="s">
        <v>334</v>
      </c>
      <c r="L13" s="401" t="s">
        <v>334</v>
      </c>
      <c r="M13" s="401" t="s">
        <v>334</v>
      </c>
      <c r="N13" s="402" t="s">
        <v>334</v>
      </c>
      <c r="O13" s="795"/>
    </row>
    <row r="14" spans="1:15" ht="33" customHeight="1">
      <c r="A14" s="5"/>
      <c r="B14" s="393" t="s">
        <v>656</v>
      </c>
      <c r="C14" s="401"/>
      <c r="D14" s="401"/>
      <c r="E14" s="401" t="s">
        <v>334</v>
      </c>
      <c r="F14" s="401" t="s">
        <v>334</v>
      </c>
      <c r="G14" s="401"/>
      <c r="H14" s="401"/>
      <c r="I14" s="401"/>
      <c r="J14" s="401" t="s">
        <v>334</v>
      </c>
      <c r="K14" s="401" t="s">
        <v>334</v>
      </c>
      <c r="L14" s="401" t="s">
        <v>334</v>
      </c>
      <c r="M14" s="401" t="s">
        <v>334</v>
      </c>
      <c r="N14" s="402" t="s">
        <v>334</v>
      </c>
      <c r="O14" s="795"/>
    </row>
    <row r="15" spans="1:15" ht="33" customHeight="1">
      <c r="A15" s="5"/>
      <c r="B15" s="393" t="s">
        <v>657</v>
      </c>
      <c r="C15" s="401" t="s">
        <v>334</v>
      </c>
      <c r="D15" s="401" t="s">
        <v>334</v>
      </c>
      <c r="E15" s="401" t="s">
        <v>334</v>
      </c>
      <c r="F15" s="401" t="s">
        <v>334</v>
      </c>
      <c r="G15" s="401" t="s">
        <v>334</v>
      </c>
      <c r="H15" s="401" t="s">
        <v>334</v>
      </c>
      <c r="I15" s="401" t="s">
        <v>334</v>
      </c>
      <c r="J15" s="401" t="s">
        <v>334</v>
      </c>
      <c r="K15" s="401" t="s">
        <v>334</v>
      </c>
      <c r="L15" s="401" t="s">
        <v>334</v>
      </c>
      <c r="M15" s="401" t="s">
        <v>334</v>
      </c>
      <c r="N15" s="402" t="s">
        <v>334</v>
      </c>
      <c r="O15" s="795"/>
    </row>
    <row r="16" spans="1:15" ht="33" customHeight="1">
      <c r="A16" s="5"/>
      <c r="B16" s="393" t="s">
        <v>658</v>
      </c>
      <c r="C16" s="401"/>
      <c r="D16" s="401"/>
      <c r="E16" s="401"/>
      <c r="F16" s="401"/>
      <c r="G16" s="401"/>
      <c r="H16" s="401"/>
      <c r="I16" s="401"/>
      <c r="J16" s="401"/>
      <c r="K16" s="401"/>
      <c r="L16" s="401" t="s">
        <v>334</v>
      </c>
      <c r="M16" s="401"/>
      <c r="N16" s="402"/>
      <c r="O16" s="795"/>
    </row>
    <row r="17" spans="1:15" ht="33" customHeight="1">
      <c r="A17" s="5"/>
      <c r="B17" s="393" t="s">
        <v>703</v>
      </c>
      <c r="C17" s="401"/>
      <c r="D17" s="401"/>
      <c r="E17" s="401"/>
      <c r="F17" s="401"/>
      <c r="G17" s="401"/>
      <c r="H17" s="401"/>
      <c r="I17" s="401"/>
      <c r="J17" s="401"/>
      <c r="K17" s="401"/>
      <c r="L17" s="401" t="s">
        <v>334</v>
      </c>
      <c r="M17" s="401"/>
      <c r="N17" s="402"/>
      <c r="O17" s="795"/>
    </row>
    <row r="18" spans="1:15" ht="33" customHeight="1">
      <c r="A18" s="5"/>
      <c r="B18" s="393" t="s">
        <v>68</v>
      </c>
      <c r="C18" s="401"/>
      <c r="D18" s="401"/>
      <c r="E18" s="401"/>
      <c r="F18" s="401"/>
      <c r="G18" s="401"/>
      <c r="H18" s="401"/>
      <c r="I18" s="401"/>
      <c r="J18" s="401"/>
      <c r="K18" s="401"/>
      <c r="L18" s="401"/>
      <c r="M18" s="401"/>
      <c r="N18" s="402"/>
      <c r="O18" s="795"/>
    </row>
    <row r="19" spans="1:15" ht="33" customHeight="1">
      <c r="A19" s="5"/>
      <c r="B19" s="393" t="s">
        <v>223</v>
      </c>
      <c r="C19" s="401"/>
      <c r="D19" s="401"/>
      <c r="E19" s="401"/>
      <c r="F19" s="401"/>
      <c r="G19" s="401"/>
      <c r="H19" s="401"/>
      <c r="I19" s="401"/>
      <c r="J19" s="401"/>
      <c r="K19" s="401"/>
      <c r="L19" s="401"/>
      <c r="M19" s="401"/>
      <c r="N19" s="402"/>
      <c r="O19" s="795"/>
    </row>
    <row r="20" spans="1:15" ht="33" customHeight="1" thickBot="1">
      <c r="A20" s="5"/>
      <c r="B20" s="395" t="s">
        <v>224</v>
      </c>
      <c r="C20" s="396"/>
      <c r="D20" s="396"/>
      <c r="E20" s="396"/>
      <c r="F20" s="396"/>
      <c r="G20" s="396"/>
      <c r="H20" s="396"/>
      <c r="I20" s="396"/>
      <c r="J20" s="396"/>
      <c r="K20" s="396"/>
      <c r="L20" s="396"/>
      <c r="M20" s="396"/>
      <c r="N20" s="397"/>
      <c r="O20" s="796"/>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2018-05-25T11:47:29Z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